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3"/>
  </bookViews>
  <sheets>
    <sheet name="стр.1" sheetId="1" r:id="rId1"/>
    <sheet name="стр.2" sheetId="2" r:id="rId2"/>
    <sheet name="стр.3_4" sheetId="3" r:id="rId3"/>
    <sheet name="смета расш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'смета расш'!$A$1:$F$642</definedName>
    <definedName name="_xlnm.Print_Area" localSheetId="0">'стр.1'!$A$1:$EX$72</definedName>
    <definedName name="_xlnm.Print_Area" localSheetId="1">'стр.2'!$A$1:$FJ$55</definedName>
    <definedName name="_xlnm.Print_Area" localSheetId="2">'стр.3_4'!$A$1:$FJ$65</definedName>
  </definedNames>
  <calcPr fullCalcOnLoad="1"/>
</workbook>
</file>

<file path=xl/sharedStrings.xml><?xml version="1.0" encoding="utf-8"?>
<sst xmlns="http://schemas.openxmlformats.org/spreadsheetml/2006/main" count="1805" uniqueCount="666">
  <si>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</si>
  <si>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</si>
  <si>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</si>
  <si>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</si>
  <si>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</si>
  <si>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</si>
  <si>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</si>
  <si>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</si>
  <si>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</si>
  <si>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</si>
  <si>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</si>
  <si>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</si>
  <si>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</si>
  <si>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</si>
  <si>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</si>
  <si>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</si>
  <si>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</si>
  <si>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</si>
  <si>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</si>
  <si>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</si>
  <si>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</si>
  <si>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</si>
  <si>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</si>
  <si>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</si>
  <si>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</si>
  <si>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</si>
  <si>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</si>
  <si>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</si>
  <si>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</si>
  <si>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</si>
  <si>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</si>
  <si>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</si>
  <si>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</si>
  <si>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</si>
  <si>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</si>
  <si>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</si>
  <si>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</si>
  <si>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</si>
  <si>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</si>
  <si>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</si>
  <si>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</si>
  <si>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</si>
  <si>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</si>
  <si>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</si>
  <si>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</si>
  <si>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</si>
  <si>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</si>
  <si>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</si>
  <si>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</si>
  <si>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</si>
  <si>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</si>
  <si>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</si>
  <si>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</si>
  <si>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</si>
  <si>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</si>
  <si>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</si>
  <si>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</si>
  <si>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</si>
  <si>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</si>
  <si>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</si>
  <si>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</si>
  <si>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</si>
  <si>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</si>
  <si>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</si>
  <si>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</si>
  <si>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</si>
  <si>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</si>
  <si>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</si>
  <si>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</si>
  <si>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</si>
  <si>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</si>
  <si>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</si>
  <si>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</si>
  <si>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21</t>
  </si>
  <si>
    <t>22</t>
  </si>
  <si>
    <t>23</t>
  </si>
  <si>
    <t>Администрация МР "Кизлярский район"</t>
  </si>
  <si>
    <t>07</t>
  </si>
  <si>
    <t>02</t>
  </si>
  <si>
    <t>1920206590</t>
  </si>
  <si>
    <t>111</t>
  </si>
  <si>
    <t>руб</t>
  </si>
  <si>
    <t>119</t>
  </si>
  <si>
    <t>2610160064</t>
  </si>
  <si>
    <t>19202R3030</t>
  </si>
  <si>
    <t>112</t>
  </si>
  <si>
    <t>244</t>
  </si>
  <si>
    <t>321</t>
  </si>
  <si>
    <t>851</t>
  </si>
  <si>
    <t>852</t>
  </si>
  <si>
    <t>643</t>
  </si>
  <si>
    <t>223</t>
  </si>
  <si>
    <t>211</t>
  </si>
  <si>
    <t>213</t>
  </si>
  <si>
    <t>212</t>
  </si>
  <si>
    <t>226</t>
  </si>
  <si>
    <t>225</t>
  </si>
  <si>
    <t>342</t>
  </si>
  <si>
    <t>346</t>
  </si>
  <si>
    <t>343</t>
  </si>
  <si>
    <t>344</t>
  </si>
  <si>
    <t>263</t>
  </si>
  <si>
    <t>291</t>
  </si>
  <si>
    <t>1410202120</t>
  </si>
  <si>
    <t>1410202260</t>
  </si>
  <si>
    <t>1410202230</t>
  </si>
  <si>
    <t>1410202250</t>
  </si>
  <si>
    <t>1410203460</t>
  </si>
  <si>
    <t>1410203430</t>
  </si>
  <si>
    <t>1410203440</t>
  </si>
  <si>
    <t>1410202910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</si>
  <si>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</si>
  <si>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</si>
  <si>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</si>
  <si>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</si>
  <si>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</si>
  <si>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</si>
  <si>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</si>
  <si>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</si>
  <si>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</si>
  <si>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</si>
  <si>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прочие выплаты</t>
  </si>
  <si>
    <t>комунальные услуги</t>
  </si>
  <si>
    <t>работы и услуги по содержанию имущества</t>
  </si>
  <si>
    <t>прочие работы и услуги</t>
  </si>
  <si>
    <t>увеличение стоимости продуктов питания</t>
  </si>
  <si>
    <t>увеличение стоимости прочих оборотных запасов</t>
  </si>
  <si>
    <t>увеличение стоимости горюче-смазочных материалов</t>
  </si>
  <si>
    <t>увеличение стоимости строительных материалов</t>
  </si>
  <si>
    <t>пособие по социальной помощи населению в натуральной форме</t>
  </si>
  <si>
    <t>транспортный налог</t>
  </si>
  <si>
    <t>налог на имущество</t>
  </si>
  <si>
    <t>247</t>
  </si>
  <si>
    <t>директор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</si>
  <si>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</si>
  <si>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</si>
  <si>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</si>
  <si>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</si>
  <si>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</si>
  <si>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</si>
  <si>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</si>
  <si>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</si>
  <si>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</si>
  <si>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</si>
  <si>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82627000</t>
  </si>
  <si>
    <t>Бюджет муниципального района "Кизлярский район"</t>
  </si>
  <si>
    <t>Услуги, работы для целей капитальных вложений</t>
  </si>
  <si>
    <t>414</t>
  </si>
  <si>
    <t>1410202280</t>
  </si>
  <si>
    <t>228</t>
  </si>
  <si>
    <t>1410202270</t>
  </si>
  <si>
    <t>227</t>
  </si>
  <si>
    <t>страхование</t>
  </si>
  <si>
    <t>001</t>
  </si>
  <si>
    <t>Махтаева З.О.</t>
  </si>
  <si>
    <t>9990041120</t>
  </si>
  <si>
    <t>243</t>
  </si>
  <si>
    <t>853</t>
  </si>
  <si>
    <t>1410203100</t>
  </si>
  <si>
    <t>310</t>
  </si>
  <si>
    <t>999041120</t>
  </si>
  <si>
    <t>Увеличение стоимости основных средств</t>
  </si>
  <si>
    <t>Капитальный ремонт здания</t>
  </si>
  <si>
    <t>24</t>
  </si>
  <si>
    <t>заработная плата (дотация)</t>
  </si>
  <si>
    <t>начисление на оплату труда (дотация)</t>
  </si>
  <si>
    <t>заработная плата (госстандарт)</t>
  </si>
  <si>
    <t>начисление на оплату труда (госстандарт)</t>
  </si>
  <si>
    <r>
      <t xml:space="preserve">начисление на оплату за </t>
    </r>
    <r>
      <rPr>
        <b/>
        <sz val="8.3"/>
        <rFont val="Times New Roman"/>
        <family val="1"/>
      </rPr>
      <t>класное руководство</t>
    </r>
  </si>
  <si>
    <r>
      <t xml:space="preserve">ежемесячное денежное вознаграждение за </t>
    </r>
    <r>
      <rPr>
        <b/>
        <sz val="8.3"/>
        <rFont val="Times New Roman"/>
        <family val="1"/>
      </rPr>
      <t>классное руководство</t>
    </r>
  </si>
  <si>
    <t>декабря</t>
  </si>
  <si>
    <t>19202R3040</t>
  </si>
  <si>
    <t>25</t>
  </si>
  <si>
    <t>30</t>
  </si>
  <si>
    <t>1410202210</t>
  </si>
  <si>
    <t>221</t>
  </si>
  <si>
    <t>Услуги связи</t>
  </si>
  <si>
    <t>1971099980</t>
  </si>
  <si>
    <t>увеличение стоимости продуктов питания для лагеря</t>
  </si>
  <si>
    <t>19202И2590</t>
  </si>
  <si>
    <t>26</t>
  </si>
  <si>
    <t>27</t>
  </si>
  <si>
    <t>на начало 20</t>
  </si>
  <si>
    <t>на конец 20</t>
  </si>
  <si>
    <t>изменения  +/-</t>
  </si>
  <si>
    <t>ИТОГОВАЯ  БЮДЖЕТНАЯ СМЕТА НА 20</t>
  </si>
  <si>
    <t>644</t>
  </si>
  <si>
    <t>05</t>
  </si>
  <si>
    <t>645</t>
  </si>
  <si>
    <t>9990020680</t>
  </si>
  <si>
    <t>09</t>
  </si>
  <si>
    <t>изменения +/-</t>
  </si>
  <si>
    <t>28</t>
  </si>
  <si>
    <t>29</t>
  </si>
  <si>
    <t>89894578015</t>
  </si>
  <si>
    <t xml:space="preserve">Директор </t>
  </si>
  <si>
    <t>МКОУ "Аверьяновская СОШ имени Омарова Гусейна Омаровича"</t>
  </si>
  <si>
    <t>З.О Махтаева</t>
  </si>
  <si>
    <t>РАСЧЕТЫ к бюджетной смете на   2015  год</t>
  </si>
  <si>
    <t xml:space="preserve">
</t>
  </si>
  <si>
    <t>коды</t>
  </si>
  <si>
    <t xml:space="preserve">Наименование учреждения МКОУ "Аверьяновская СОШ"    </t>
  </si>
  <si>
    <t xml:space="preserve">по ОКПО </t>
  </si>
  <si>
    <r>
      <t xml:space="preserve">Наименование бюджета  </t>
    </r>
    <r>
      <rPr>
        <b/>
        <u val="single"/>
        <sz val="10"/>
        <color indexed="8"/>
        <rFont val="Times New Roman"/>
        <family val="1"/>
      </rPr>
      <t xml:space="preserve">местный  </t>
    </r>
    <r>
      <rPr>
        <b/>
        <sz val="10"/>
        <color indexed="8"/>
        <rFont val="Times New Roman"/>
        <family val="1"/>
      </rPr>
      <t xml:space="preserve">  </t>
    </r>
  </si>
  <si>
    <t>по ОКВ</t>
  </si>
  <si>
    <t xml:space="preserve">Вид расходов 111 "Фонд оплаты труда муниципальных учреждений" </t>
  </si>
  <si>
    <t>I. КОСГУ 211 "Заработная плата"</t>
  </si>
  <si>
    <t>Наименование расходов</t>
  </si>
  <si>
    <t xml:space="preserve">Количество договоров </t>
  </si>
  <si>
    <t>Сумма, тыс. руб. (гр. 2 x гр. 3)</t>
  </si>
  <si>
    <t>Оплата по окладам (должностным окладам), ставкам заработной платы, всего</t>
  </si>
  <si>
    <t>в том числе:</t>
  </si>
  <si>
    <t>1) Компенсационные выплаты, всего</t>
  </si>
  <si>
    <t>За классное  руководствово</t>
  </si>
  <si>
    <t>За заведованием кабинета</t>
  </si>
  <si>
    <t>За допл. за проверку тетрадей</t>
  </si>
  <si>
    <t>За обслуживание компьютеров</t>
  </si>
  <si>
    <t>За обслуживание мастерских</t>
  </si>
  <si>
    <t>За руководство школой</t>
  </si>
  <si>
    <t>За ведение родного языка</t>
  </si>
  <si>
    <t>За внеклассную работу</t>
  </si>
  <si>
    <t>2) Стимулирующие выплаты, всего</t>
  </si>
  <si>
    <t>стимулирование учителей</t>
  </si>
  <si>
    <t>стимулирование администрации</t>
  </si>
  <si>
    <t>пдо</t>
  </si>
  <si>
    <t>Замена сторожей на время отпуска   =</t>
  </si>
  <si>
    <t>Замещение учителей</t>
  </si>
  <si>
    <t>Замена курсов  10ч.*131 руб * 15чел. =</t>
  </si>
  <si>
    <t>Заработная плата (включая компенсационные выплаты, выплаты стимулирующего характера, замена педработников и техперсонала)</t>
  </si>
  <si>
    <t>Заработная плата</t>
  </si>
  <si>
    <t>Начисление на выплаты по оплате труда</t>
  </si>
  <si>
    <t>ИТОГО:</t>
  </si>
  <si>
    <t xml:space="preserve">Вид расходов 119 "Взносы по обязательному  социальному </t>
  </si>
  <si>
    <t xml:space="preserve">страхованию на выплаты по оплате труда </t>
  </si>
  <si>
    <t>работников и иные выплаты работникам учреждений (госстандарт) "</t>
  </si>
  <si>
    <t>II. КОСГУ 213 "Начисления на выплаты по оплате труда"</t>
  </si>
  <si>
    <t>итого</t>
  </si>
  <si>
    <t>ВСЕГО заработная плата с начислениями (госстандарт)</t>
  </si>
  <si>
    <t>Вид расходов 111 "Фонд оплаты труда муниципальных учреждений" (дотация)</t>
  </si>
  <si>
    <t xml:space="preserve">ИТОГО по виду расходов  111: </t>
  </si>
  <si>
    <t>работников и иные выплаты работникам учреждений (дотация) "</t>
  </si>
  <si>
    <t>ВСЕГО заработная плата с начислениями (дотация)</t>
  </si>
  <si>
    <t xml:space="preserve">I. КОСГУ 211 "Заработная плата" </t>
  </si>
  <si>
    <t>Ежемесячное вознаграждение за классное руководство</t>
  </si>
  <si>
    <t>работников и иные выплаты работникам учреждений "</t>
  </si>
  <si>
    <t>Начисление на оплату за классное руководство</t>
  </si>
  <si>
    <t>ВСЕГО заработная плата с начислениями (классное руководство)</t>
  </si>
  <si>
    <t>Вид расходов 243 "</t>
  </si>
  <si>
    <t xml:space="preserve">Обоснования (расчеты) расходов по подстатье 225 «Работы, услуги по содержанию имущества» </t>
  </si>
  <si>
    <t>№ п/п</t>
  </si>
  <si>
    <t xml:space="preserve">Наименование расходов </t>
  </si>
  <si>
    <t>Количество (объем)</t>
  </si>
  <si>
    <t>Стоимость за единицу (руб.)</t>
  </si>
  <si>
    <t>Сумма (руб.)</t>
  </si>
  <si>
    <t>Точка роста</t>
  </si>
  <si>
    <t>Итого</t>
  </si>
  <si>
    <t xml:space="preserve">Обоснования (расчеты) расходов по подстатье 226 «Прочие работы, услуги» </t>
  </si>
  <si>
    <t>Наименование</t>
  </si>
  <si>
    <t>Расходы -  всего</t>
  </si>
  <si>
    <t>ПСД</t>
  </si>
  <si>
    <t>Технадзор</t>
  </si>
  <si>
    <t>Вид расходов 242 "Закупка товаров, работ, услуг в сфере</t>
  </si>
  <si>
    <t>информационно-коммуникационных технологий"</t>
  </si>
  <si>
    <t>II. КОСГУ 225 "Работы, услуги по содержанию имущества"</t>
  </si>
  <si>
    <t>Количество договоров</t>
  </si>
  <si>
    <t>Стоимость услуг, тыс. руб.</t>
  </si>
  <si>
    <t>Оплата услуг за пусконаладочные работы, техническое обслуживание, ремонт оборудования</t>
  </si>
  <si>
    <t>1.Лабораторные испытания элекетрооборудования</t>
  </si>
  <si>
    <t xml:space="preserve">2.Техобслуживание </t>
  </si>
  <si>
    <t>1.Заправка картриджей</t>
  </si>
  <si>
    <t>III. КОСГУ 226 "Прочие работы, услуги"</t>
  </si>
  <si>
    <t>Оплата информационно-вычислительных и информационно-правовых услуг</t>
  </si>
  <si>
    <t>Наем жилых помещений при служебных командировках</t>
  </si>
  <si>
    <t>программа 1С</t>
  </si>
  <si>
    <t>СЭД</t>
  </si>
  <si>
    <t>приобретение программного обеспечения</t>
  </si>
  <si>
    <t>IV. КОСГУ 310 "Увеличение стоимости основных средств"</t>
  </si>
  <si>
    <t>Количество</t>
  </si>
  <si>
    <t>Средняя стоимость, тыс. руб.</t>
  </si>
  <si>
    <t>Сумма, тыс. руб. (гр. 3 x гр. 4)</t>
  </si>
  <si>
    <t>Приобретение ПК, коммуникационного оборудования, копировально-множительной техники и т.д. (шт.)</t>
  </si>
  <si>
    <t xml:space="preserve">         V. КОСГУ 340 "Увеличение стоимости материальных запасов"</t>
  </si>
  <si>
    <t>Единица измерения</t>
  </si>
  <si>
    <t>Цена за единицу, тыс. руб.</t>
  </si>
  <si>
    <t>Сумма, тыс. руб. (гр. 4 x гр. 5 / 1000)</t>
  </si>
  <si>
    <t>Приобретение комплектующих, запчастей и расходных материалов к ПЭВМ, средствам связи, оргтехнике</t>
  </si>
  <si>
    <t>шт.</t>
  </si>
  <si>
    <t>ВСЕГО ПО ВИДУ РАСХОДОВ 242:</t>
  </si>
  <si>
    <t>Вид расходов 243 "Закупка товаров, работ, услуг в целях</t>
  </si>
  <si>
    <t xml:space="preserve">              капитального ремонта государственного имущества"</t>
  </si>
  <si>
    <t>I. КОСГУ 225 "Работы, услуги по содержанию имущества"</t>
  </si>
  <si>
    <t>Стоимость в соответствии с локальными сметными расчетами, тыс. руб.</t>
  </si>
  <si>
    <t>Капитальный ремонт</t>
  </si>
  <si>
    <t>в том числе по объектам:</t>
  </si>
  <si>
    <t>капитальный ремонт водопровода</t>
  </si>
  <si>
    <t>II. КОСГУ 226 "Прочие работы, услуги"</t>
  </si>
  <si>
    <t>Наименование расходов по БК</t>
  </si>
  <si>
    <t>Стоимость услуги, тыс. руб.</t>
  </si>
  <si>
    <t>Псд и технадзор</t>
  </si>
  <si>
    <t>II. КОСГУ 222 "Транспортные услуги"</t>
  </si>
  <si>
    <t>Оплата проезда при служебных командировках (по договорам с организациями)</t>
  </si>
  <si>
    <t>В городе Махачкала</t>
  </si>
  <si>
    <t>ВСЕГО ПО ВИДУ РАСХОДОВ 243:</t>
  </si>
  <si>
    <t xml:space="preserve">                        I. КОСГУ 221 "Услуги связи"</t>
  </si>
  <si>
    <t>N п/п</t>
  </si>
  <si>
    <t>Стоимость за единицу, тыс. руб.</t>
  </si>
  <si>
    <t>Услуги по пересылке почтовых отправлений</t>
  </si>
  <si>
    <t>ед.</t>
  </si>
  <si>
    <t>Услуги других видов связи</t>
  </si>
  <si>
    <t>Оплата почтовых конвертов и марок</t>
  </si>
  <si>
    <t>Место назначения</t>
  </si>
  <si>
    <t>Количество командировок</t>
  </si>
  <si>
    <t>Численность работников, направленных в командировку, в год</t>
  </si>
  <si>
    <t>Средняя стоимость проезда в одну сторону, тыс. руб.</t>
  </si>
  <si>
    <t>Сумма, тыс. руб. (гр. 4 x гр. x гр. 6 x 2)</t>
  </si>
  <si>
    <t>Кизляр-Махачкала</t>
  </si>
  <si>
    <t xml:space="preserve"> ПО ВИДУ РАСХОДОВ 222:</t>
  </si>
  <si>
    <t>ИТОГО ПО ВИДУ РАСХОДОВ 112:</t>
  </si>
  <si>
    <t>V. КОСГУ 225 "Работы, услуги по содержанию имущества"</t>
  </si>
  <si>
    <t>Средняя стоимость за единицу, тыс. руб.</t>
  </si>
  <si>
    <t>Капитальный ремонт ограждения</t>
  </si>
  <si>
    <t>Капитальный ремонт кровли</t>
  </si>
  <si>
    <t>ИТОГО по КОСГУ 225:</t>
  </si>
  <si>
    <t>VI. КОСГУ 226 "Прочие работы, услуги"</t>
  </si>
  <si>
    <t>Технадзор. Проектно-сметная документация</t>
  </si>
  <si>
    <t>ИТОГО по КОСГУ 226:</t>
  </si>
  <si>
    <t xml:space="preserve"> ПО ВИДУ РАСХОДОВ 243:</t>
  </si>
  <si>
    <t>Вид расходов 242 "Прочая закупка товаров, работ и услуг для государственных нужд"</t>
  </si>
  <si>
    <t>IV. КОСГУ 225 "Работы, услуги по содержанию имущества"</t>
  </si>
  <si>
    <t>Стоимость, тыс. руб.</t>
  </si>
  <si>
    <t>Оплата услуг за пусконаладочные работы, техническое обслуживание, ремонт оборудования, инженерных систем, коммуникаций, всего</t>
  </si>
  <si>
    <t xml:space="preserve">Заправка картриджа </t>
  </si>
  <si>
    <t>Вид расходов 243 "Закупка товаров, работ, услуг в целях капитального ремонта государственного имущества".</t>
  </si>
  <si>
    <t xml:space="preserve">Расходы на разработку проектно-сметной документации по капитальному ремонту и проведению экспертизы результатов исполнения контракта </t>
  </si>
  <si>
    <t>КОСГУ 226 "Прочие работы, услуги".</t>
  </si>
  <si>
    <t xml:space="preserve">Количество </t>
  </si>
  <si>
    <t>Цена</t>
  </si>
  <si>
    <t>Замена кровли</t>
  </si>
  <si>
    <t>Въезды и входы на территорию, проезды, дорожки к хозяйственным постройкам, покрыть асфальтом или другим твердым покрытием, Твердое покрытие задней территории школы ведущей к физкультурной зоне привести в соответствии с требованиями СанПиН 2.4.2.2821-10 , про­ход к надворному туалету проложить асфальтом, что является нарушением п. 3.8. СанПиН 2.4.2.2821-10</t>
  </si>
  <si>
    <t>При спортивном зале  оборудовать снарядные для спортивного инвентаря; п. 4.14. СанПиН 2.4,2.2821-10</t>
  </si>
  <si>
    <t>В помещениях начальных классов, учебных кабинетах (химия, физика, рисование, биология), мастерских, установить умывальные раковины, п. 4.27. СанПиН 2.4.2. 2821-10;</t>
  </si>
  <si>
    <t xml:space="preserve">Провести замену пола в рекреациях, спортзала п. 4.29. СанПиН </t>
  </si>
  <si>
    <t xml:space="preserve">Провести капитальный ремонт надворных туалетов, п. 4.29. СанПиН </t>
  </si>
  <si>
    <t>Капитальный ремонт пожарного водоема</t>
  </si>
  <si>
    <t>Капитальный ремонт спортивной раздевалки</t>
  </si>
  <si>
    <t>Установка пожарного рукава</t>
  </si>
  <si>
    <t>Замена опорных столбов</t>
  </si>
  <si>
    <t>Замена дверей в  учебных кабинетах</t>
  </si>
  <si>
    <t>Удобрение для цветов и деревьев (корневин)</t>
  </si>
  <si>
    <t>Капитальный ремонт тира</t>
  </si>
  <si>
    <t>Капитальный ремонт футбольного  поля</t>
  </si>
  <si>
    <t>Итого по виду расходов 243 "</t>
  </si>
  <si>
    <t>Вид расходов 247 "Прочая закупка товаров, работ и услуг</t>
  </si>
  <si>
    <t xml:space="preserve">  для государственных (муниципальных)  нужд"</t>
  </si>
  <si>
    <t>Количество услуг</t>
  </si>
  <si>
    <t>Стоимость за услугу, тыс. руб.</t>
  </si>
  <si>
    <t>Оплата услуг по пассажирским и грузовым перевозкам</t>
  </si>
  <si>
    <t>III. КОСГУ 223 "Коммунальные услуги"</t>
  </si>
  <si>
    <t>Потребление в год</t>
  </si>
  <si>
    <t>Тариф (стоимость за единицу), руб.</t>
  </si>
  <si>
    <t>Оплата потребления газа</t>
  </si>
  <si>
    <t>Оплата потребления электроэнергии</t>
  </si>
  <si>
    <t>Оплата потребления теплоэнергии</t>
  </si>
  <si>
    <t>гКал</t>
  </si>
  <si>
    <t>Вид расходов 244 "Прочая закупка товаров, работ и услуг</t>
  </si>
  <si>
    <t>II. КОСГУ 221 "Услуги связи"</t>
  </si>
  <si>
    <t>ИТОГО</t>
  </si>
  <si>
    <t>КОСГУ 221:</t>
  </si>
  <si>
    <t>Ассенизация         223/244</t>
  </si>
  <si>
    <t>Вывоз нечистот  223/244</t>
  </si>
  <si>
    <t>ИТОГО по КОСГУ 223 :</t>
  </si>
  <si>
    <t>Вид расходов 242 "Прочая закупка товаров, работ и услуг</t>
  </si>
  <si>
    <t>для государственных нужд"</t>
  </si>
  <si>
    <t>IV. КОСГУ 224 "Арендная плата за пользование имуществом"</t>
  </si>
  <si>
    <t>Количество объектов</t>
  </si>
  <si>
    <t>Площадь арендуемых помещений, земли (кв. м)</t>
  </si>
  <si>
    <t>Средняя стоимость в месяц 1 кв. м площади (1 объекта автотранспорта), тыс. руб.</t>
  </si>
  <si>
    <t>Период пользования имуществом (мес.)</t>
  </si>
  <si>
    <t>Сумма, тыс. руб. (гр. 3 x гр. 4 x гр. 5)</t>
  </si>
  <si>
    <t>Арендная плата за пользование имуществом, всего</t>
  </si>
  <si>
    <t>Заправка картриджей ,ремонт компьютеров</t>
  </si>
  <si>
    <t>Заправка огнетушителей</t>
  </si>
  <si>
    <t xml:space="preserve">Тех обсл пожарной сигнал. ремонт пожарного водоема </t>
  </si>
  <si>
    <t>Лабораторные испытания электрооборудования .</t>
  </si>
  <si>
    <t>Пропитка чердачних помещений</t>
  </si>
  <si>
    <t>То1,то2</t>
  </si>
  <si>
    <t>Тех обсл видеонаблюдение</t>
  </si>
  <si>
    <t>Техническое обслуживание газового оборудования</t>
  </si>
  <si>
    <t>Тех обсл стрелец мониторинг</t>
  </si>
  <si>
    <t>Диагностика автотранспорта</t>
  </si>
  <si>
    <t>Изгатовление карты водителя, обслуживание тохографа</t>
  </si>
  <si>
    <t xml:space="preserve">Договора на дезинфекцию </t>
  </si>
  <si>
    <t>Обслуживание тревожной кнопки</t>
  </si>
  <si>
    <t>Оплата услуг вневедомственной, пожарной охраны, всего</t>
  </si>
  <si>
    <t>Замена дверей</t>
  </si>
  <si>
    <t>Замена окон</t>
  </si>
  <si>
    <t>Энергетический паспорт</t>
  </si>
  <si>
    <t>Аттестация рабочих мест</t>
  </si>
  <si>
    <t>Курсы по электрохозяйству</t>
  </si>
  <si>
    <t>Курсы по охране труда</t>
  </si>
  <si>
    <t>Система контентной фильтрации</t>
  </si>
  <si>
    <t>Переподготовка повара</t>
  </si>
  <si>
    <t>Операционная система</t>
  </si>
  <si>
    <t>Сотовый охранник</t>
  </si>
  <si>
    <t>и т.д.</t>
  </si>
  <si>
    <t>Медосмотр и мед.помощь</t>
  </si>
  <si>
    <t>Лабораторно-производственный контроль</t>
  </si>
  <si>
    <t>Услуги ГЛОНАС</t>
  </si>
  <si>
    <t>ЧОП</t>
  </si>
  <si>
    <t>Обновление  ЭЦП</t>
  </si>
  <si>
    <t>Энергетическая деклорация</t>
  </si>
  <si>
    <t>Обновление ПО ФИС ФРДО и ЭЦП</t>
  </si>
  <si>
    <t>Обслуж сайта и система контеньной фильтрации</t>
  </si>
  <si>
    <t>Услуги по ведению бухучета и отчетности  (госстандарт)</t>
  </si>
  <si>
    <t>Предрейсовый и послерейсовый медосмотр</t>
  </si>
  <si>
    <t>VII. КОСГУ 262 "Пособия по социальной помощи населению"</t>
  </si>
  <si>
    <t>Численность работников</t>
  </si>
  <si>
    <t>Размер пособия, тыс. руб.</t>
  </si>
  <si>
    <t>Выплата выходного пособия при увольнении</t>
  </si>
  <si>
    <t>IV. КОСГУ 310 «Увеличение стоимости основных средств» (госстандарт)</t>
  </si>
  <si>
    <t>Учебники (госстандарт)</t>
  </si>
  <si>
    <t>Грамоты, дипломы</t>
  </si>
  <si>
    <t>VII. КОСГУ 228 "Услуги, работы для целей капитальных вложений"</t>
  </si>
  <si>
    <t>Пожарная сгнализация</t>
  </si>
  <si>
    <t>ИТОГО по КОСГУ 228:</t>
  </si>
  <si>
    <t>III. КОСГУ 227 "Страхование"</t>
  </si>
  <si>
    <t>Страхование автотранспорта</t>
  </si>
  <si>
    <t>IX. КОСГУ 310 "Увеличение стоимости основных средств"</t>
  </si>
  <si>
    <t>Волейбольные мячи</t>
  </si>
  <si>
    <t>Футбольные мячи</t>
  </si>
  <si>
    <t>Баскетбольные мячи</t>
  </si>
  <si>
    <t>ИТОГО по КОСГУ 310:</t>
  </si>
  <si>
    <t>в том числе по группам объектов:</t>
  </si>
  <si>
    <t>Мячи</t>
  </si>
  <si>
    <t>Клавиатура на ПК</t>
  </si>
  <si>
    <t>Окна по 1 и  2 этажу</t>
  </si>
  <si>
    <t>Электродвигатель</t>
  </si>
  <si>
    <t>Тахограф</t>
  </si>
  <si>
    <t>Мышки на ПК</t>
  </si>
  <si>
    <t>Футболки красного цвета</t>
  </si>
  <si>
    <t>Шкаф для учебных пособий</t>
  </si>
  <si>
    <t>Стол для учителя</t>
  </si>
  <si>
    <t xml:space="preserve">Мячи для метания </t>
  </si>
  <si>
    <t>Мячи футбольныеSELEKT 811008 606TALENTO</t>
  </si>
  <si>
    <t>Мячи волейбольные MIKASA MVA310</t>
  </si>
  <si>
    <t>Обруч гимнастический</t>
  </si>
  <si>
    <t>Волейбольная сетка</t>
  </si>
  <si>
    <t>Секундомер</t>
  </si>
  <si>
    <t>Баскетбольная сетка</t>
  </si>
  <si>
    <t>Бревно гимнастическое 3мет.</t>
  </si>
  <si>
    <t>Брусья  гимнастические с параллельными</t>
  </si>
  <si>
    <t>Стенка гимнастическая с крепежом</t>
  </si>
  <si>
    <t>Козел гимнастический с креплением к полу</t>
  </si>
  <si>
    <t>Конь гимнастический с креплением к полу</t>
  </si>
  <si>
    <t>Скамейка гимнастическая</t>
  </si>
  <si>
    <t xml:space="preserve">Маты гимнастические </t>
  </si>
  <si>
    <t>Мост гимнастический</t>
  </si>
  <si>
    <t>Перекладина универсальная</t>
  </si>
  <si>
    <t>Футбольный мяч школьный</t>
  </si>
  <si>
    <t>Насос для мячей</t>
  </si>
  <si>
    <t>Скакалки</t>
  </si>
  <si>
    <t>Ели</t>
  </si>
  <si>
    <t>Розы (кусты)</t>
  </si>
  <si>
    <t>Перегной (чернозем)</t>
  </si>
  <si>
    <t>Шахматные доски и фигуры</t>
  </si>
  <si>
    <t>Кабинет английского языка</t>
  </si>
  <si>
    <t>Тачка с/х</t>
  </si>
  <si>
    <t>Лестница</t>
  </si>
  <si>
    <t>Водяной насос с бензиновым двигателем</t>
  </si>
  <si>
    <t>Двери</t>
  </si>
  <si>
    <t>Приобретение софитов</t>
  </si>
  <si>
    <t>Столы компьютерные</t>
  </si>
  <si>
    <t>Кресло комьютерное</t>
  </si>
  <si>
    <t>Софиты светильники</t>
  </si>
  <si>
    <t>IX. КОСГУ 310 "Субсидии"</t>
  </si>
  <si>
    <t>Компьютерные кресла</t>
  </si>
  <si>
    <t>IX. КОСГУ       "Прочие работы, услуги"</t>
  </si>
  <si>
    <t>Резервный фонд</t>
  </si>
  <si>
    <t>X. КОСГУ 340 "Увеличение стоимости материальных запасов"</t>
  </si>
  <si>
    <t>Цена за единицу, руб.</t>
  </si>
  <si>
    <t>Сумма, тыс. руб. (гр. 3 x гр. 4 / 1000)</t>
  </si>
  <si>
    <t>Подстатья 346 «Увеличение стоимости прочих материальных запасов»</t>
  </si>
  <si>
    <t>Приобретение картриджа, мышек, клавиатур</t>
  </si>
  <si>
    <t>Посуда</t>
  </si>
  <si>
    <t>тарелки мелкие</t>
  </si>
  <si>
    <t>шт</t>
  </si>
  <si>
    <t>кружки керамические</t>
  </si>
  <si>
    <t>тарелки глубокие</t>
  </si>
  <si>
    <t xml:space="preserve">ИТОГО по 346:  </t>
  </si>
  <si>
    <t xml:space="preserve">Запчасти всего, в  том числе:    </t>
  </si>
  <si>
    <t xml:space="preserve">Запчасти всего, в  том числе:                               </t>
  </si>
  <si>
    <t>Поршневой комплект</t>
  </si>
  <si>
    <t>Комплект шкворней</t>
  </si>
  <si>
    <t>Комплект рулевых пальцев</t>
  </si>
  <si>
    <t>Комплект ступичных подшибников</t>
  </si>
  <si>
    <t xml:space="preserve">Комплект прокладок для головки блока цилиндров </t>
  </si>
  <si>
    <t>Сальник передней крышки</t>
  </si>
  <si>
    <t>Набивки шатунные</t>
  </si>
  <si>
    <t>Комплект клапанных сальников</t>
  </si>
  <si>
    <t>Масляной фильтр</t>
  </si>
  <si>
    <t>Воздушный фильтр</t>
  </si>
  <si>
    <t>Прерыватель-распределитель</t>
  </si>
  <si>
    <t>Диск сцепления</t>
  </si>
  <si>
    <t>Выжимной подшибник</t>
  </si>
  <si>
    <t>Передняя балка ( б/у)</t>
  </si>
  <si>
    <t>Фары</t>
  </si>
  <si>
    <t>Канцтовары (гост)</t>
  </si>
  <si>
    <t>Мотыги</t>
  </si>
  <si>
    <t>Ведра оцинкованые</t>
  </si>
  <si>
    <t>Веники для внутр</t>
  </si>
  <si>
    <t>Веники для двора</t>
  </si>
  <si>
    <t>Запчасти на автобус</t>
  </si>
  <si>
    <t>Маски</t>
  </si>
  <si>
    <t>Перчатки</t>
  </si>
  <si>
    <t>Госстандарт (канцелярские товары):</t>
  </si>
  <si>
    <t>ручки</t>
  </si>
  <si>
    <t>карандаши</t>
  </si>
  <si>
    <t>степлер</t>
  </si>
  <si>
    <t>клей</t>
  </si>
  <si>
    <t>файл</t>
  </si>
  <si>
    <t>бумага "Снегурочка"</t>
  </si>
  <si>
    <t xml:space="preserve">диски СД </t>
  </si>
  <si>
    <t>папки</t>
  </si>
  <si>
    <t>ножницы</t>
  </si>
  <si>
    <t>скотч</t>
  </si>
  <si>
    <t>ватман</t>
  </si>
  <si>
    <t>тетради</t>
  </si>
  <si>
    <t>классные журналы</t>
  </si>
  <si>
    <t>Моющие средства:</t>
  </si>
  <si>
    <t>Ст.порошок Пемос</t>
  </si>
  <si>
    <t>кг</t>
  </si>
  <si>
    <t>Чист.ср-во Капля</t>
  </si>
  <si>
    <t>Чист.ср-во Биолан</t>
  </si>
  <si>
    <t>Хоз мыло</t>
  </si>
  <si>
    <t>Чист.средство для стекол Бинго</t>
  </si>
  <si>
    <t>Пемолюкс</t>
  </si>
  <si>
    <t>Дезинфицирующие средства:</t>
  </si>
  <si>
    <t>гипостобил</t>
  </si>
  <si>
    <t>л</t>
  </si>
  <si>
    <t>белизна</t>
  </si>
  <si>
    <t>Хозтовары</t>
  </si>
  <si>
    <t>Салфетки для столовой</t>
  </si>
  <si>
    <t>Тряпки для мытья пола</t>
  </si>
  <si>
    <t>Сетка для мытья  посуды</t>
  </si>
  <si>
    <t>гупка   для  мытья</t>
  </si>
  <si>
    <t>валик</t>
  </si>
  <si>
    <t>веник</t>
  </si>
  <si>
    <t>щетки молярные</t>
  </si>
  <si>
    <t>губки для валиков</t>
  </si>
  <si>
    <t>щетки для побелки</t>
  </si>
  <si>
    <t>Элетротовары</t>
  </si>
  <si>
    <t>Лампочки 100Вт.</t>
  </si>
  <si>
    <t>Лампочки 150Вт.</t>
  </si>
  <si>
    <t>Энергосберегающие</t>
  </si>
  <si>
    <t>Индикатор</t>
  </si>
  <si>
    <t>Евротройник</t>
  </si>
  <si>
    <t>Тройники</t>
  </si>
  <si>
    <t>Евроудлинители</t>
  </si>
  <si>
    <t>Патроны</t>
  </si>
  <si>
    <t>Розетки</t>
  </si>
  <si>
    <t>Выключатели</t>
  </si>
  <si>
    <t xml:space="preserve">ИТОГО по 346: </t>
  </si>
  <si>
    <t>Подстатья 343 «Увеличение стоимости горюче-смазочных  материалов»</t>
  </si>
  <si>
    <t>ГСМ (Бензин АИ-92)</t>
  </si>
  <si>
    <t xml:space="preserve">ИТОГО по 343:  </t>
  </si>
  <si>
    <t>Подстатья 341 «Увеличение стоимости лекарственных препаратов и материалов, применяемых в медицинских целях»</t>
  </si>
  <si>
    <t>Медикаменты</t>
  </si>
  <si>
    <t>Аптечки</t>
  </si>
  <si>
    <t>ИТОГО по 341:</t>
  </si>
  <si>
    <t>Подстатья 344 «Увеличение стоимости строительных материалов»</t>
  </si>
  <si>
    <t>Стройматериалы</t>
  </si>
  <si>
    <t>цемент</t>
  </si>
  <si>
    <t>Фанера</t>
  </si>
  <si>
    <t>Болты</t>
  </si>
  <si>
    <t>Шурупы</t>
  </si>
  <si>
    <t>Гвозди</t>
  </si>
  <si>
    <t>известь</t>
  </si>
  <si>
    <t>краска светлый орех</t>
  </si>
  <si>
    <t>краска светло-голубая</t>
  </si>
  <si>
    <t>краска белая</t>
  </si>
  <si>
    <t>салатная</t>
  </si>
  <si>
    <t>водоимульсионная краска</t>
  </si>
  <si>
    <t>растворитель</t>
  </si>
  <si>
    <t>бут</t>
  </si>
  <si>
    <t>колер</t>
  </si>
  <si>
    <t xml:space="preserve">ИТОГО по 344:  </t>
  </si>
  <si>
    <t>Подстатья 349 «Увеличение стоимости  материальных запасов однократного пользования»</t>
  </si>
  <si>
    <t>Хозинвентарь</t>
  </si>
  <si>
    <t xml:space="preserve"> ПО ВИДУ РАСХОДОВ 244:</t>
  </si>
  <si>
    <t>Подстатья 342. Увеличение стоимости продуктов питания</t>
  </si>
  <si>
    <t>Приобретение мягкого инвентаря, медикаментов, перевязочных средств, посуды, продуктов питания, горюче-смазочных, строительных, хозяйственных материалов, канцелярских принадлежностей и прочих материальных запасов, всего</t>
  </si>
  <si>
    <t>Питание из них:</t>
  </si>
  <si>
    <t>Питание в 1-4 кл</t>
  </si>
  <si>
    <t xml:space="preserve">334*210 дней*75руб= </t>
  </si>
  <si>
    <t>местный бюджет</t>
  </si>
  <si>
    <t xml:space="preserve">268*210 дней*2,70 руб = </t>
  </si>
  <si>
    <t xml:space="preserve">ИТОГО по 342: </t>
  </si>
  <si>
    <t>Вид расходов 321    Пособия, компенсации и иные социальные выплаты гражданам, кроме публичных нормативных обязательств</t>
  </si>
  <si>
    <t>I. КОСГУ 263  "Налоги, пошлины и сборы"</t>
  </si>
  <si>
    <t>ВСЕГО ПО ВИДУ РАСХОДОВ 321:</t>
  </si>
  <si>
    <t xml:space="preserve">Вид расходов 321 Пособия, компенсация и иные социальные выплаты гражданам,  кроме публичных нормативных обязательств </t>
  </si>
  <si>
    <t xml:space="preserve"> КОСГУ 263 "Пособия по социальной помощи населению в натуральной форме"</t>
  </si>
  <si>
    <t>Пособия по социальной помощи населению в натуральной форме</t>
  </si>
  <si>
    <t>18 чел</t>
  </si>
  <si>
    <t>142,48 руб</t>
  </si>
  <si>
    <t xml:space="preserve"> ПО ВИДУ РАСХОДОВ 321:</t>
  </si>
  <si>
    <t>1920202263</t>
  </si>
  <si>
    <t>I. КОСГУ 291 "Налоги, пошлины и сборы"</t>
  </si>
  <si>
    <t xml:space="preserve">Вид расходов 852 "Уплата прочих налогов, сборов </t>
  </si>
  <si>
    <t>Сумма, тыс. руб.</t>
  </si>
  <si>
    <t>Оплата платежей, сборов, государственных пошлин, лицензий</t>
  </si>
  <si>
    <t>Таможенная пошлина</t>
  </si>
  <si>
    <t>Госпошлина</t>
  </si>
  <si>
    <t>ВСЕГО ПО ВИДУ РАСХОДОВ 852:</t>
  </si>
  <si>
    <t xml:space="preserve">Вид расходов 853 "Уплата прочих налогов, сборов </t>
  </si>
  <si>
    <t>Транспортный налог, налог на экологию,госпошлина</t>
  </si>
  <si>
    <t>Всего по смете:</t>
  </si>
  <si>
    <t>Руководитель:____________________Махтаева З.О.</t>
  </si>
  <si>
    <t>куб. м         1</t>
  </si>
  <si>
    <t>кВт/час      1</t>
  </si>
  <si>
    <t>куб. м        1</t>
  </si>
  <si>
    <r>
      <t xml:space="preserve">Оплата услуг на установку, наладку, эксплуатацию </t>
    </r>
    <r>
      <rPr>
        <u val="single"/>
        <sz val="10"/>
        <rFont val="Times New Roman"/>
        <family val="1"/>
      </rPr>
      <t>охранной и пожарной сигнализации</t>
    </r>
  </si>
  <si>
    <r>
      <t xml:space="preserve">Оплата услуг на </t>
    </r>
    <r>
      <rPr>
        <u val="single"/>
        <sz val="10"/>
        <rFont val="Times New Roman"/>
        <family val="1"/>
      </rPr>
      <t>страхование</t>
    </r>
    <r>
      <rPr>
        <sz val="10"/>
        <rFont val="Times New Roman"/>
        <family val="1"/>
      </rPr>
      <t xml:space="preserve"> гражданской ответственности владельцев транспортных средств</t>
    </r>
  </si>
  <si>
    <t xml:space="preserve">Биотуалеты </t>
  </si>
  <si>
    <t>Блокираторы для подавления связи</t>
  </si>
  <si>
    <t>Колонки  звуковые</t>
  </si>
  <si>
    <t>Шахматы</t>
  </si>
  <si>
    <t>Мяч футбольный</t>
  </si>
  <si>
    <t>Мяч волейбольный</t>
  </si>
  <si>
    <t>Дартс</t>
  </si>
  <si>
    <t>Запас ёмкостей с водой для кулера</t>
  </si>
  <si>
    <t>Антисептик для обработки рук</t>
  </si>
  <si>
    <t>Картридж для МФУ</t>
  </si>
  <si>
    <t>Бумага белая А4</t>
  </si>
  <si>
    <t>Гелевые ручки</t>
  </si>
  <si>
    <t xml:space="preserve">Скотч </t>
  </si>
  <si>
    <t xml:space="preserve">Ножницы </t>
  </si>
  <si>
    <t>Клей карандаш</t>
  </si>
  <si>
    <t>Запчасти на электрическую печь ASESY</t>
  </si>
  <si>
    <t>Для проведения огэ</t>
  </si>
  <si>
    <t xml:space="preserve">Преобретение котла </t>
  </si>
  <si>
    <t>Курсы операторов</t>
  </si>
  <si>
    <t>Запчасти на котел</t>
  </si>
  <si>
    <t>Труба 220 1м</t>
  </si>
  <si>
    <t>Угольник 220</t>
  </si>
  <si>
    <t>Зонд с ветрозащитой д.220</t>
  </si>
  <si>
    <t>Труба металл. д.50</t>
  </si>
  <si>
    <t>Угольник 50</t>
  </si>
  <si>
    <t>Кран с ручкой д.2</t>
  </si>
  <si>
    <t xml:space="preserve">ИТОГО </t>
  </si>
  <si>
    <t>Краска светлый орех</t>
  </si>
  <si>
    <t>Краска светлоголубая</t>
  </si>
  <si>
    <t>Краска белая</t>
  </si>
  <si>
    <t>Диагностика авто/тр,глонас, Техосмотр транспорта, калибровка тахогрофа     227/244</t>
  </si>
  <si>
    <r>
      <t>Бесконтактный </t>
    </r>
    <r>
      <rPr>
        <sz val="10"/>
        <color indexed="8"/>
        <rFont val="Times New Roman"/>
        <family val="1"/>
      </rPr>
      <t>термометр</t>
    </r>
  </si>
  <si>
    <t>Питание на лагерь Республиканкий бюджет и федеральный бюджет</t>
  </si>
  <si>
    <t>Сумма,  руб. (гр. 4 x гр. 5 / 1000)</t>
  </si>
  <si>
    <t>Сумма,  руб. (гр. 3 x гр. 4)</t>
  </si>
  <si>
    <t>Стоимость,  руб.</t>
  </si>
  <si>
    <t>Сумма,  руб. (гр. 2 x гр. 3)</t>
  </si>
  <si>
    <t>Сумма, руб. (гр. 2 x гр. 3)</t>
  </si>
  <si>
    <t>Сумма,. руб. (гр. 2 x гр. 3)</t>
  </si>
  <si>
    <t xml:space="preserve">Ежемесячное вознаграждение </t>
  </si>
  <si>
    <t>29.12.2023</t>
  </si>
  <si>
    <t>Руководитель МУФУ МР "Кизлярский район"</t>
  </si>
  <si>
    <t>Шахбанов Т.Б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</si>
</sst>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#,##0.000"/>
  </numFmts>
  <fonts count="7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2"/>
      <name val="Arial"/>
      <family val="2"/>
    </font>
    <font>
      <sz val="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color indexed="8"/>
      <name val="Courier New"/>
      <family val="3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0"/>
      <name val="Cambria"/>
      <family val="1"/>
    </font>
    <font>
      <b/>
      <sz val="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Calibri"/>
      <family val="2"/>
    </font>
    <font>
      <b/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rgb="FF35353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4" fontId="9" fillId="0" borderId="0" xfId="0" applyNumberFormat="1" applyFont="1" applyAlignment="1">
      <alignment vertical="center"/>
    </xf>
    <xf numFmtId="0" fontId="15" fillId="0" borderId="0" xfId="0" applyFont="1" applyAlignment="1">
      <alignment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right"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10" xfId="0" applyFont="1" applyBorder="1" applyAlignment="1">
      <alignment/>
    </xf>
    <xf numFmtId="1" fontId="66" fillId="0" borderId="0" xfId="0" applyNumberFormat="1" applyFont="1" applyAlignment="1">
      <alignment/>
    </xf>
    <xf numFmtId="0" fontId="67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2" fontId="68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" fontId="68" fillId="0" borderId="1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2" fontId="66" fillId="0" borderId="0" xfId="0" applyNumberFormat="1" applyFont="1" applyAlignment="1">
      <alignment/>
    </xf>
    <xf numFmtId="2" fontId="66" fillId="0" borderId="0" xfId="0" applyNumberFormat="1" applyFont="1" applyFill="1" applyAlignment="1">
      <alignment/>
    </xf>
    <xf numFmtId="1" fontId="66" fillId="0" borderId="0" xfId="0" applyNumberFormat="1" applyFont="1" applyFill="1" applyAlignment="1">
      <alignment/>
    </xf>
    <xf numFmtId="0" fontId="69" fillId="0" borderId="10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right"/>
    </xf>
    <xf numFmtId="2" fontId="67" fillId="0" borderId="0" xfId="0" applyNumberFormat="1" applyFont="1" applyAlignment="1">
      <alignment/>
    </xf>
    <xf numFmtId="2" fontId="67" fillId="0" borderId="0" xfId="0" applyNumberFormat="1" applyFont="1" applyFill="1" applyAlignment="1">
      <alignment/>
    </xf>
    <xf numFmtId="180" fontId="66" fillId="0" borderId="0" xfId="0" applyNumberFormat="1" applyFont="1" applyFill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center" vertical="center"/>
    </xf>
    <xf numFmtId="1" fontId="2" fillId="0" borderId="1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top" wrapText="1"/>
    </xf>
    <xf numFmtId="177" fontId="2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4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177" fontId="68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/>
    </xf>
    <xf numFmtId="2" fontId="70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6" fillId="0" borderId="1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1" fontId="2" fillId="33" borderId="11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vertical="center" wrapText="1"/>
    </xf>
    <xf numFmtId="4" fontId="18" fillId="0" borderId="13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24" xfId="0" applyNumberFormat="1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vertical="top" wrapText="1"/>
    </xf>
    <xf numFmtId="0" fontId="73" fillId="34" borderId="10" xfId="0" applyFont="1" applyFill="1" applyBorder="1" applyAlignment="1">
      <alignment horizontal="center" vertical="top" wrapText="1"/>
    </xf>
    <xf numFmtId="0" fontId="69" fillId="34" borderId="10" xfId="0" applyFont="1" applyFill="1" applyBorder="1" applyAlignment="1">
      <alignment vertical="top" wrapText="1"/>
    </xf>
    <xf numFmtId="0" fontId="74" fillId="34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right" vertical="center" wrapText="1"/>
    </xf>
    <xf numFmtId="2" fontId="68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2" fontId="69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horizontal="center"/>
    </xf>
    <xf numFmtId="0" fontId="3" fillId="0" borderId="24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3" fillId="33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" fillId="0" borderId="24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top"/>
    </xf>
    <xf numFmtId="4" fontId="12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 horizontal="center"/>
    </xf>
    <xf numFmtId="4" fontId="13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24" xfId="0" applyNumberFormat="1" applyFont="1" applyFill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9" fillId="0" borderId="21" xfId="0" applyNumberFormat="1" applyFont="1" applyBorder="1" applyAlignment="1">
      <alignment horizontal="left"/>
    </xf>
    <xf numFmtId="49" fontId="6" fillId="0" borderId="39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9" fontId="6" fillId="0" borderId="41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49" fontId="9" fillId="0" borderId="34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4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10" fillId="0" borderId="1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49" fontId="9" fillId="0" borderId="52" xfId="0" applyNumberFormat="1" applyFont="1" applyBorder="1" applyAlignment="1">
      <alignment horizontal="center" vertical="center"/>
    </xf>
    <xf numFmtId="1" fontId="14" fillId="0" borderId="43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44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49" fontId="9" fillId="0" borderId="37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left"/>
    </xf>
    <xf numFmtId="49" fontId="9" fillId="0" borderId="24" xfId="0" applyNumberFormat="1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21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4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right" vertical="top" wrapText="1"/>
    </xf>
    <xf numFmtId="0" fontId="46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55" xfId="0" applyFont="1" applyBorder="1" applyAlignment="1">
      <alignment horizontal="right" vertical="center" wrapText="1"/>
    </xf>
    <xf numFmtId="0" fontId="3" fillId="0" borderId="56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top" wrapText="1"/>
    </xf>
    <xf numFmtId="0" fontId="46" fillId="0" borderId="11" xfId="0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1" fontId="3" fillId="0" borderId="13" xfId="0" applyNumberFormat="1" applyFont="1" applyBorder="1" applyAlignment="1">
      <alignment vertical="center" wrapText="1"/>
    </xf>
    <xf numFmtId="0" fontId="46" fillId="0" borderId="11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wrapText="1"/>
    </xf>
    <xf numFmtId="1" fontId="2" fillId="0" borderId="35" xfId="0" applyNumberFormat="1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4</xdr:col>
      <xdr:colOff>0</xdr:colOff>
      <xdr:row>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"/>
          <a:ext cx="5372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Расшифровка  к бюджетной смете на 2023г.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1.2016&#1074;&#1077;&#1088;&#1085;&#1072;%20%20&#1090;&#1072;&#1088;&#1080;&#1092;%20&#1091;&#1095;&#1080;&#1090;&#1077;&#1083;&#1103;%20&#1089;%20&#1092;&#1086;&#1088;&#1084;%20&#1080;%20&#1091;&#1095;%20&#1087;&#1083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90;&#1072;&#1088;&#1080;&#1092;&#1080;&#1082;&#1072;&#1094;&#1080;&#1103;_&#1074;&#1077;&#1088;&#1085;&#1072;__2015&#1075;&#1086;&#1076;\&#1074;&#1077;&#1088;&#1085;&#1072;%20&#1076;&#1086;&#1087;%20&#1090;&#1072;&#1088;&#1080;&#1092;%20&#1091;&#1095;&#1080;&#1090;&#1077;&#1083;&#1103;%20&#1073;&#1077;&#1079;%20&#1092;&#1086;&#1088;&#1084;%20&#1073;&#1072;&#1093;&#109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%20&#1091;&#1095;&#1080;&#1090;&#1077;&#1083;&#1103;%20&#1073;&#1077;&#1079;%20&#1092;&#1086;&#1088;&#1084;%201.01.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-&#1075;&#1088;&#1072;&#1092;&#1080;&#1082;%202020%20%20&#1085;&#1072;%2008.08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тар. сетка"/>
      <sheetName val="тарифик"/>
      <sheetName val="табель"/>
      <sheetName val="аванс"/>
      <sheetName val="часы"/>
      <sheetName val="оклады и данные"/>
      <sheetName val="уч-й пл 10-11"/>
      <sheetName val="уч- пл 5-9"/>
      <sheetName val="уч-й пл 1-4 кл"/>
      <sheetName val="тарифная сетка"/>
      <sheetName val="подробная раскидка"/>
      <sheetName val="тар-ный сп. корот "/>
      <sheetName val="обуч на дому"/>
      <sheetName val="штатное расп"/>
      <sheetName val="стимулирование"/>
      <sheetName val="кружки"/>
      <sheetName val="дополн тариф"/>
      <sheetName val="учеб план 5-9"/>
      <sheetName val="учеб план 10-11"/>
      <sheetName val="уч план 1-4"/>
      <sheetName val="совместители"/>
      <sheetName val="класс рук"/>
      <sheetName val="кад хара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. сетка"/>
      <sheetName val="тарифик"/>
      <sheetName val="табель"/>
      <sheetName val="аванс"/>
      <sheetName val="часы"/>
      <sheetName val="оклады и данные"/>
      <sheetName val="уч-й пл 10-11"/>
      <sheetName val="уч- пл 5-9"/>
      <sheetName val="уч-й пл 1-4 кл"/>
      <sheetName val="тарифная сетка"/>
      <sheetName val="подробная раскидка"/>
      <sheetName val="тар-ный сп. корот "/>
      <sheetName val="обуч на дому"/>
      <sheetName val="штатное расп"/>
      <sheetName val="стимулирование"/>
      <sheetName val="кружки"/>
      <sheetName val="дополн тариф"/>
    </sheetNames>
    <sheetDataSet>
      <sheetData sheetId="1">
        <row r="132">
          <cell r="AN132">
            <v>4412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. сетка"/>
      <sheetName val="тарифик"/>
      <sheetName val="табель"/>
      <sheetName val="аванс"/>
      <sheetName val="часы"/>
      <sheetName val="оклады и данные"/>
      <sheetName val="уч-й пл 10-11"/>
      <sheetName val="уч- пл 5-9"/>
      <sheetName val="уч-й пл 1-4 кл"/>
      <sheetName val="тарифная сетка"/>
      <sheetName val="подробная раскидка"/>
      <sheetName val="тар-ный сп. корот "/>
      <sheetName val="обуч на дому"/>
      <sheetName val="штатное расп"/>
      <sheetName val="стимулирование"/>
      <sheetName val="кружки"/>
      <sheetName val="дополн тариф"/>
      <sheetName val="учеб план 5-9"/>
      <sheetName val="учеб план 10-11"/>
      <sheetName val="уч план 1-4"/>
      <sheetName val="совместители"/>
      <sheetName val="Лист1"/>
      <sheetName val="класс рук"/>
      <sheetName val="стимул"/>
      <sheetName val="РИК"/>
      <sheetName val="Лист2"/>
    </sheetNames>
    <sheetDataSet>
      <sheetData sheetId="1">
        <row r="20">
          <cell r="AS20">
            <v>22489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4">
          <cell r="A204">
            <v>34654805.6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68"/>
  <sheetViews>
    <sheetView view="pageBreakPreview" zoomScale="110" zoomScaleSheetLayoutView="110" zoomScalePageLayoutView="0" workbookViewId="0" topLeftCell="A15">
      <selection activeCell="EL20" sqref="EL20:EX20"/>
    </sheetView>
  </sheetViews>
  <sheetFormatPr defaultColWidth="0.875" defaultRowHeight="12.75"/>
  <cols>
    <col min="1" max="69" width="0.875" style="1" customWidth="1"/>
    <col min="70" max="70" width="3.00390625" style="1" customWidth="1"/>
    <col min="71" max="130" width="0.875" style="1" customWidth="1"/>
    <col min="131" max="131" width="2.125" style="1" customWidth="1"/>
    <col min="132" max="158" width="0.875" style="1" customWidth="1"/>
    <col min="159" max="159" width="8.75390625" style="1" bestFit="1" customWidth="1"/>
    <col min="160" max="16384" width="0.875" style="1" customWidth="1"/>
  </cols>
  <sheetData>
    <row r="1" s="4" customFormat="1" ht="11.25">
      <c r="CE1" s="4" t="s">
        <v>30</v>
      </c>
    </row>
    <row r="2" spans="83:154" s="4" customFormat="1" ht="34.5" customHeight="1">
      <c r="CE2" s="317" t="s">
        <v>32</v>
      </c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</row>
    <row r="3" s="5" customFormat="1" ht="6" customHeight="1"/>
    <row r="4" ht="12">
      <c r="EX4" s="2"/>
    </row>
    <row r="5" ht="9" customHeight="1"/>
    <row r="6" spans="87:154" ht="12">
      <c r="CI6" s="321" t="s">
        <v>195</v>
      </c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1"/>
      <c r="EX6" s="321"/>
    </row>
    <row r="7" spans="87:154" ht="12">
      <c r="CI7" s="322" t="s">
        <v>196</v>
      </c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2"/>
      <c r="ET7" s="322"/>
      <c r="EU7" s="322"/>
      <c r="EV7" s="322"/>
      <c r="EW7" s="322"/>
      <c r="EX7" s="322"/>
    </row>
    <row r="8" spans="87:154" ht="12">
      <c r="CI8" s="329" t="s">
        <v>49</v>
      </c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29"/>
      <c r="ES8" s="329"/>
      <c r="ET8" s="329"/>
      <c r="EU8" s="329"/>
      <c r="EV8" s="329"/>
      <c r="EW8" s="329"/>
      <c r="EX8" s="329"/>
    </row>
    <row r="9" spans="87:154" ht="12"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</row>
    <row r="10" spans="87:154" ht="12">
      <c r="CI10" s="329" t="s">
        <v>31</v>
      </c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</row>
    <row r="11" spans="87:137" ht="12"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E11" s="322" t="s">
        <v>197</v>
      </c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</row>
    <row r="12" spans="87:137" ht="12">
      <c r="CI12" s="329" t="s">
        <v>3</v>
      </c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E12" s="329" t="s">
        <v>4</v>
      </c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</row>
    <row r="13" spans="88:122" ht="12">
      <c r="CJ13" s="2" t="s">
        <v>5</v>
      </c>
      <c r="CK13" s="320"/>
      <c r="CL13" s="320"/>
      <c r="CM13" s="320"/>
      <c r="CN13" s="320"/>
      <c r="CO13" s="1" t="s">
        <v>5</v>
      </c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33">
        <v>20</v>
      </c>
      <c r="DK13" s="333"/>
      <c r="DL13" s="333"/>
      <c r="DM13" s="318" t="s">
        <v>75</v>
      </c>
      <c r="DN13" s="318"/>
      <c r="DO13" s="318"/>
      <c r="DP13" s="319" t="s">
        <v>6</v>
      </c>
      <c r="DQ13" s="319"/>
      <c r="DR13" s="319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323" t="s">
        <v>7</v>
      </c>
      <c r="EM15" s="324"/>
      <c r="EN15" s="324"/>
      <c r="EO15" s="324"/>
      <c r="EP15" s="324"/>
      <c r="EQ15" s="324"/>
      <c r="ER15" s="324"/>
      <c r="ES15" s="324"/>
      <c r="ET15" s="324"/>
      <c r="EU15" s="324"/>
      <c r="EV15" s="324"/>
      <c r="EW15" s="324"/>
      <c r="EX15" s="325"/>
    </row>
    <row r="16" spans="2:154" s="8" customFormat="1" ht="13.5" customHeight="1">
      <c r="B16" s="308" t="s">
        <v>185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9" t="s">
        <v>75</v>
      </c>
      <c r="BW16" s="309"/>
      <c r="BX16" s="309"/>
      <c r="BY16" s="305" t="s">
        <v>25</v>
      </c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05"/>
      <c r="DP16" s="305"/>
      <c r="DQ16" s="305"/>
      <c r="DR16" s="305"/>
      <c r="DS16" s="305"/>
      <c r="DT16" s="305"/>
      <c r="DU16" s="305"/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305"/>
      <c r="EG16" s="305"/>
      <c r="EH16" s="305"/>
      <c r="EI16" s="305"/>
      <c r="EJ16" s="305"/>
      <c r="EL16" s="326"/>
      <c r="EM16" s="327"/>
      <c r="EN16" s="327"/>
      <c r="EO16" s="327"/>
      <c r="EP16" s="327"/>
      <c r="EQ16" s="327"/>
      <c r="ER16" s="327"/>
      <c r="ES16" s="327"/>
      <c r="ET16" s="327"/>
      <c r="EU16" s="327"/>
      <c r="EV16" s="327"/>
      <c r="EW16" s="327"/>
      <c r="EX16" s="328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50</v>
      </c>
      <c r="AJ17" s="309" t="s">
        <v>75</v>
      </c>
      <c r="AK17" s="309"/>
      <c r="AL17" s="309"/>
      <c r="AM17" s="308" t="s">
        <v>70</v>
      </c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9" t="s">
        <v>163</v>
      </c>
      <c r="CN17" s="309"/>
      <c r="CO17" s="309"/>
      <c r="CP17" s="338" t="s">
        <v>51</v>
      </c>
      <c r="CQ17" s="338"/>
      <c r="CR17" s="338"/>
      <c r="CS17" s="338"/>
      <c r="CT17" s="338"/>
      <c r="CU17" s="309" t="s">
        <v>172</v>
      </c>
      <c r="CV17" s="309"/>
      <c r="CW17" s="309"/>
      <c r="CX17" s="10" t="s">
        <v>69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326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8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335" t="s">
        <v>8</v>
      </c>
      <c r="EM19" s="336"/>
      <c r="EN19" s="336"/>
      <c r="EO19" s="336"/>
      <c r="EP19" s="336"/>
      <c r="EQ19" s="336"/>
      <c r="ER19" s="336"/>
      <c r="ES19" s="336"/>
      <c r="ET19" s="336"/>
      <c r="EU19" s="336"/>
      <c r="EV19" s="336"/>
      <c r="EW19" s="336"/>
      <c r="EX19" s="337"/>
    </row>
    <row r="20" spans="54:154" s="6" customFormat="1" ht="12.75" customHeight="1">
      <c r="BB20" s="307" t="s">
        <v>13</v>
      </c>
      <c r="BC20" s="307"/>
      <c r="BD20" s="307"/>
      <c r="BE20" s="307"/>
      <c r="BF20" s="307"/>
      <c r="BG20" s="306" t="s">
        <v>193</v>
      </c>
      <c r="BH20" s="306"/>
      <c r="BI20" s="306"/>
      <c r="BJ20" s="306"/>
      <c r="BK20" s="339" t="s">
        <v>5</v>
      </c>
      <c r="BL20" s="339"/>
      <c r="BM20" s="306" t="s">
        <v>170</v>
      </c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7">
        <v>20</v>
      </c>
      <c r="CB20" s="307"/>
      <c r="CC20" s="307"/>
      <c r="CD20" s="310" t="s">
        <v>75</v>
      </c>
      <c r="CE20" s="310"/>
      <c r="CF20" s="310"/>
      <c r="CG20" s="390" t="s">
        <v>52</v>
      </c>
      <c r="CH20" s="390"/>
      <c r="CI20" s="390"/>
      <c r="CJ20" s="390"/>
      <c r="CK20" s="390"/>
      <c r="CL20" s="390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314" t="s">
        <v>663</v>
      </c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6"/>
    </row>
    <row r="21" spans="1:154" s="6" customFormat="1" ht="11.25">
      <c r="A21" s="6" t="s">
        <v>14</v>
      </c>
      <c r="AL21" s="393" t="s">
        <v>196</v>
      </c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3"/>
      <c r="CG21" s="393"/>
      <c r="CH21" s="393"/>
      <c r="CI21" s="393"/>
      <c r="CJ21" s="393"/>
      <c r="CK21" s="393"/>
      <c r="CL21" s="393"/>
      <c r="CM21" s="393"/>
      <c r="CN21" s="393"/>
      <c r="CO21" s="393"/>
      <c r="CP21" s="393"/>
      <c r="CQ21" s="393"/>
      <c r="CR21" s="393"/>
      <c r="CS21" s="393"/>
      <c r="CT21" s="393"/>
      <c r="CU21" s="393"/>
      <c r="CV21" s="393"/>
      <c r="CW21" s="393"/>
      <c r="CX21" s="393"/>
      <c r="CY21" s="393"/>
      <c r="CZ21" s="393"/>
      <c r="DA21" s="393"/>
      <c r="DB21" s="393"/>
      <c r="DC21" s="393"/>
      <c r="DD21" s="393"/>
      <c r="DE21" s="393"/>
      <c r="DF21" s="393"/>
      <c r="DG21" s="393"/>
      <c r="DH21" s="393"/>
      <c r="DI21" s="393"/>
      <c r="DJ21" s="393"/>
      <c r="DK21" s="393"/>
      <c r="DL21" s="393"/>
      <c r="DM21" s="39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47</v>
      </c>
      <c r="EL21" s="314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6"/>
    </row>
    <row r="22" spans="1:154" s="6" customFormat="1" ht="11.25">
      <c r="A22" s="6" t="s">
        <v>15</v>
      </c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47</v>
      </c>
      <c r="EL22" s="340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2"/>
    </row>
    <row r="23" spans="1:154" s="6" customFormat="1" ht="11.25">
      <c r="A23" s="6" t="s">
        <v>16</v>
      </c>
      <c r="AL23" s="347" t="s">
        <v>76</v>
      </c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48</v>
      </c>
      <c r="EL23" s="314" t="s">
        <v>153</v>
      </c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6"/>
    </row>
    <row r="24" spans="1:154" s="6" customFormat="1" ht="11.25">
      <c r="A24" s="6" t="s">
        <v>17</v>
      </c>
      <c r="AL24" s="347" t="s">
        <v>145</v>
      </c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347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314" t="s">
        <v>144</v>
      </c>
      <c r="EM24" s="315"/>
      <c r="EN24" s="315"/>
      <c r="EO24" s="315"/>
      <c r="EP24" s="315"/>
      <c r="EQ24" s="315"/>
      <c r="ER24" s="315"/>
      <c r="ES24" s="315"/>
      <c r="ET24" s="315"/>
      <c r="EU24" s="315"/>
      <c r="EV24" s="315"/>
      <c r="EW24" s="315"/>
      <c r="EX24" s="316"/>
    </row>
    <row r="25" spans="1:154" s="6" customFormat="1" ht="12" thickBot="1">
      <c r="A25" s="6" t="s">
        <v>18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311" t="s">
        <v>9</v>
      </c>
      <c r="EM25" s="312"/>
      <c r="EN25" s="312"/>
      <c r="EO25" s="312"/>
      <c r="EP25" s="312"/>
      <c r="EQ25" s="312"/>
      <c r="ER25" s="312"/>
      <c r="ES25" s="312"/>
      <c r="ET25" s="312"/>
      <c r="EU25" s="312"/>
      <c r="EV25" s="312"/>
      <c r="EW25" s="312"/>
      <c r="EX25" s="313"/>
    </row>
    <row r="26" s="6" customFormat="1" ht="11.25"/>
    <row r="27" spans="1:154" s="6" customFormat="1" ht="11.25">
      <c r="A27" s="391" t="s">
        <v>42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1"/>
      <c r="DE27" s="391"/>
      <c r="DF27" s="391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391"/>
      <c r="DX27" s="391"/>
      <c r="DY27" s="391"/>
      <c r="DZ27" s="391"/>
      <c r="EA27" s="391"/>
      <c r="EB27" s="391"/>
      <c r="EC27" s="391"/>
      <c r="ED27" s="391"/>
      <c r="EE27" s="391"/>
      <c r="EF27" s="391"/>
      <c r="EG27" s="391"/>
      <c r="EH27" s="391"/>
      <c r="EI27" s="391"/>
      <c r="EJ27" s="391"/>
      <c r="EK27" s="391"/>
      <c r="EL27" s="391"/>
      <c r="EM27" s="391"/>
      <c r="EN27" s="391"/>
      <c r="EO27" s="391"/>
      <c r="EP27" s="391"/>
      <c r="EQ27" s="391"/>
      <c r="ER27" s="391"/>
      <c r="ES27" s="391"/>
      <c r="ET27" s="391"/>
      <c r="EU27" s="391"/>
      <c r="EV27" s="391"/>
      <c r="EW27" s="391"/>
      <c r="EX27" s="391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353" t="s">
        <v>33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4"/>
      <c r="AQ29" s="359" t="s">
        <v>35</v>
      </c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53"/>
      <c r="BF29" s="354"/>
      <c r="BG29" s="348" t="s">
        <v>38</v>
      </c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  <c r="DI29" s="349"/>
      <c r="DJ29" s="349"/>
      <c r="DK29" s="349"/>
      <c r="DL29" s="349"/>
      <c r="DM29" s="349"/>
      <c r="DN29" s="349"/>
      <c r="DO29" s="349"/>
      <c r="DP29" s="349"/>
      <c r="DQ29" s="349"/>
      <c r="DR29" s="349"/>
      <c r="DS29" s="349"/>
      <c r="DT29" s="349"/>
      <c r="DU29" s="349"/>
      <c r="DV29" s="349"/>
      <c r="DW29" s="349"/>
      <c r="DX29" s="349"/>
      <c r="DY29" s="349"/>
      <c r="DZ29" s="349"/>
      <c r="EA29" s="349"/>
      <c r="EB29" s="349"/>
      <c r="EC29" s="349"/>
      <c r="ED29" s="349"/>
      <c r="EE29" s="349"/>
      <c r="EF29" s="349"/>
      <c r="EG29" s="349"/>
      <c r="EH29" s="349"/>
      <c r="EI29" s="349"/>
      <c r="EJ29" s="349"/>
      <c r="EK29" s="349"/>
      <c r="EL29" s="349"/>
      <c r="EM29" s="349"/>
      <c r="EN29" s="349"/>
      <c r="EO29" s="349"/>
      <c r="EP29" s="349"/>
      <c r="EQ29" s="349"/>
      <c r="ER29" s="349"/>
      <c r="ES29" s="349"/>
      <c r="ET29" s="349"/>
      <c r="EU29" s="349"/>
      <c r="EV29" s="349"/>
      <c r="EW29" s="349"/>
      <c r="EX29" s="349"/>
    </row>
    <row r="30" spans="1:154" s="21" customFormat="1" ht="12.75" customHeight="1">
      <c r="A30" s="355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6"/>
      <c r="AQ30" s="360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6"/>
      <c r="BG30" s="345" t="s">
        <v>182</v>
      </c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34" t="s">
        <v>75</v>
      </c>
      <c r="BW30" s="334"/>
      <c r="BX30" s="334"/>
      <c r="BY30" s="343" t="s">
        <v>26</v>
      </c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/>
      <c r="CK30" s="343"/>
      <c r="CL30" s="344"/>
      <c r="CM30" s="345" t="s">
        <v>184</v>
      </c>
      <c r="CN30" s="346"/>
      <c r="CO30" s="346"/>
      <c r="CP30" s="346"/>
      <c r="CQ30" s="346"/>
      <c r="CR30" s="346"/>
      <c r="CS30" s="346"/>
      <c r="CT30" s="346"/>
      <c r="CU30" s="346"/>
      <c r="CV30" s="346"/>
      <c r="CW30" s="346"/>
      <c r="CX30" s="346"/>
      <c r="CY30" s="346"/>
      <c r="CZ30" s="346"/>
      <c r="DA30" s="346"/>
      <c r="DB30" s="334"/>
      <c r="DC30" s="334"/>
      <c r="DD30" s="334"/>
      <c r="DE30" s="343"/>
      <c r="DF30" s="343"/>
      <c r="DG30" s="343"/>
      <c r="DH30" s="343"/>
      <c r="DI30" s="343"/>
      <c r="DJ30" s="343"/>
      <c r="DK30" s="343"/>
      <c r="DL30" s="343"/>
      <c r="DM30" s="343"/>
      <c r="DN30" s="343"/>
      <c r="DO30" s="343"/>
      <c r="DP30" s="343"/>
      <c r="DQ30" s="343"/>
      <c r="DR30" s="344"/>
      <c r="DS30" s="345" t="s">
        <v>183</v>
      </c>
      <c r="DT30" s="346"/>
      <c r="DU30" s="346"/>
      <c r="DV30" s="346"/>
      <c r="DW30" s="346"/>
      <c r="DX30" s="346"/>
      <c r="DY30" s="346"/>
      <c r="DZ30" s="346"/>
      <c r="EA30" s="346"/>
      <c r="EB30" s="346"/>
      <c r="EC30" s="346"/>
      <c r="ED30" s="346"/>
      <c r="EE30" s="346"/>
      <c r="EF30" s="346"/>
      <c r="EG30" s="346"/>
      <c r="EH30" s="334" t="s">
        <v>75</v>
      </c>
      <c r="EI30" s="334"/>
      <c r="EJ30" s="334"/>
      <c r="EK30" s="343" t="s">
        <v>26</v>
      </c>
      <c r="EL30" s="343"/>
      <c r="EM30" s="343"/>
      <c r="EN30" s="343"/>
      <c r="EO30" s="343"/>
      <c r="EP30" s="343"/>
      <c r="EQ30" s="343"/>
      <c r="ER30" s="343"/>
      <c r="ES30" s="343"/>
      <c r="ET30" s="343"/>
      <c r="EU30" s="343"/>
      <c r="EV30" s="343"/>
      <c r="EW30" s="343"/>
      <c r="EX30" s="343"/>
    </row>
    <row r="31" spans="1:154" s="21" customFormat="1" ht="12.75" customHeight="1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8"/>
      <c r="AQ31" s="360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6"/>
      <c r="BG31" s="350" t="s">
        <v>43</v>
      </c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  <c r="CL31" s="352"/>
      <c r="CM31" s="350" t="s">
        <v>43</v>
      </c>
      <c r="CN31" s="351"/>
      <c r="CO31" s="351"/>
      <c r="CP31" s="351"/>
      <c r="CQ31" s="351"/>
      <c r="CR31" s="351"/>
      <c r="CS31" s="351"/>
      <c r="CT31" s="351"/>
      <c r="CU31" s="351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1"/>
      <c r="DN31" s="351"/>
      <c r="DO31" s="351"/>
      <c r="DP31" s="351"/>
      <c r="DQ31" s="351"/>
      <c r="DR31" s="352"/>
      <c r="DS31" s="350" t="s">
        <v>43</v>
      </c>
      <c r="DT31" s="351"/>
      <c r="DU31" s="351"/>
      <c r="DV31" s="351"/>
      <c r="DW31" s="351"/>
      <c r="DX31" s="351"/>
      <c r="DY31" s="351"/>
      <c r="DZ31" s="351"/>
      <c r="EA31" s="351"/>
      <c r="EB31" s="351"/>
      <c r="EC31" s="351"/>
      <c r="ED31" s="351"/>
      <c r="EE31" s="351"/>
      <c r="EF31" s="351"/>
      <c r="EG31" s="351"/>
      <c r="EH31" s="351"/>
      <c r="EI31" s="351"/>
      <c r="EJ31" s="351"/>
      <c r="EK31" s="351"/>
      <c r="EL31" s="351"/>
      <c r="EM31" s="351"/>
      <c r="EN31" s="351"/>
      <c r="EO31" s="351"/>
      <c r="EP31" s="351"/>
      <c r="EQ31" s="351"/>
      <c r="ER31" s="351"/>
      <c r="ES31" s="351"/>
      <c r="ET31" s="351"/>
      <c r="EU31" s="351"/>
      <c r="EV31" s="351"/>
      <c r="EW31" s="351"/>
      <c r="EX31" s="351"/>
    </row>
    <row r="32" spans="1:154" s="21" customFormat="1" ht="37.5" customHeight="1">
      <c r="A32" s="331" t="s">
        <v>27</v>
      </c>
      <c r="B32" s="331"/>
      <c r="C32" s="331"/>
      <c r="D32" s="331"/>
      <c r="E32" s="331"/>
      <c r="F32" s="331"/>
      <c r="G32" s="331"/>
      <c r="H32" s="331"/>
      <c r="I32" s="331"/>
      <c r="J32" s="332"/>
      <c r="K32" s="330" t="s">
        <v>28</v>
      </c>
      <c r="L32" s="331"/>
      <c r="M32" s="331"/>
      <c r="N32" s="331"/>
      <c r="O32" s="331"/>
      <c r="P32" s="331"/>
      <c r="Q32" s="331"/>
      <c r="R32" s="331"/>
      <c r="S32" s="331"/>
      <c r="T32" s="332"/>
      <c r="U32" s="330" t="s">
        <v>29</v>
      </c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2"/>
      <c r="AH32" s="330" t="s">
        <v>34</v>
      </c>
      <c r="AI32" s="331"/>
      <c r="AJ32" s="331"/>
      <c r="AK32" s="331"/>
      <c r="AL32" s="331"/>
      <c r="AM32" s="331"/>
      <c r="AN32" s="331"/>
      <c r="AO32" s="331"/>
      <c r="AP32" s="332"/>
      <c r="AQ32" s="361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8"/>
      <c r="BG32" s="330" t="s">
        <v>40</v>
      </c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2"/>
      <c r="BS32" s="330" t="s">
        <v>1</v>
      </c>
      <c r="BT32" s="331"/>
      <c r="BU32" s="331"/>
      <c r="BV32" s="331"/>
      <c r="BW32" s="331"/>
      <c r="BX32" s="331"/>
      <c r="BY32" s="331"/>
      <c r="BZ32" s="331"/>
      <c r="CA32" s="331"/>
      <c r="CB32" s="332"/>
      <c r="CC32" s="331" t="s">
        <v>41</v>
      </c>
      <c r="CD32" s="331"/>
      <c r="CE32" s="331"/>
      <c r="CF32" s="331"/>
      <c r="CG32" s="331"/>
      <c r="CH32" s="331"/>
      <c r="CI32" s="331"/>
      <c r="CJ32" s="331"/>
      <c r="CK32" s="331"/>
      <c r="CL32" s="331"/>
      <c r="CM32" s="330" t="s">
        <v>40</v>
      </c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2"/>
      <c r="CY32" s="330" t="s">
        <v>1</v>
      </c>
      <c r="CZ32" s="331"/>
      <c r="DA32" s="331"/>
      <c r="DB32" s="331"/>
      <c r="DC32" s="331"/>
      <c r="DD32" s="331"/>
      <c r="DE32" s="331"/>
      <c r="DF32" s="331"/>
      <c r="DG32" s="331"/>
      <c r="DH32" s="332"/>
      <c r="DI32" s="331" t="s">
        <v>41</v>
      </c>
      <c r="DJ32" s="331"/>
      <c r="DK32" s="331"/>
      <c r="DL32" s="331"/>
      <c r="DM32" s="331"/>
      <c r="DN32" s="331"/>
      <c r="DO32" s="331"/>
      <c r="DP32" s="331"/>
      <c r="DQ32" s="331"/>
      <c r="DR32" s="331"/>
      <c r="DS32" s="330" t="s">
        <v>40</v>
      </c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2"/>
      <c r="EE32" s="330" t="s">
        <v>1</v>
      </c>
      <c r="EF32" s="331"/>
      <c r="EG32" s="331"/>
      <c r="EH32" s="331"/>
      <c r="EI32" s="331"/>
      <c r="EJ32" s="331"/>
      <c r="EK32" s="331"/>
      <c r="EL32" s="331"/>
      <c r="EM32" s="331"/>
      <c r="EN32" s="332"/>
      <c r="EO32" s="331" t="s">
        <v>41</v>
      </c>
      <c r="EP32" s="331"/>
      <c r="EQ32" s="331"/>
      <c r="ER32" s="331"/>
      <c r="ES32" s="331"/>
      <c r="ET32" s="331"/>
      <c r="EU32" s="331"/>
      <c r="EV32" s="331"/>
      <c r="EW32" s="331"/>
      <c r="EX32" s="331"/>
    </row>
    <row r="33" spans="1:154" s="21" customFormat="1" ht="12" thickBot="1">
      <c r="A33" s="363">
        <v>1</v>
      </c>
      <c r="B33" s="363"/>
      <c r="C33" s="363"/>
      <c r="D33" s="363"/>
      <c r="E33" s="363"/>
      <c r="F33" s="363"/>
      <c r="G33" s="363"/>
      <c r="H33" s="363"/>
      <c r="I33" s="363"/>
      <c r="J33" s="364"/>
      <c r="K33" s="362">
        <v>2</v>
      </c>
      <c r="L33" s="363"/>
      <c r="M33" s="363"/>
      <c r="N33" s="363"/>
      <c r="O33" s="363"/>
      <c r="P33" s="363"/>
      <c r="Q33" s="363"/>
      <c r="R33" s="363"/>
      <c r="S33" s="363"/>
      <c r="T33" s="364"/>
      <c r="U33" s="362">
        <v>3</v>
      </c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4"/>
      <c r="AH33" s="362">
        <v>4</v>
      </c>
      <c r="AI33" s="363"/>
      <c r="AJ33" s="363"/>
      <c r="AK33" s="363"/>
      <c r="AL33" s="363"/>
      <c r="AM33" s="363"/>
      <c r="AN33" s="363"/>
      <c r="AO33" s="363"/>
      <c r="AP33" s="364"/>
      <c r="AQ33" s="365">
        <v>5</v>
      </c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7"/>
      <c r="BG33" s="365">
        <v>6</v>
      </c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7"/>
      <c r="BS33" s="362">
        <v>7</v>
      </c>
      <c r="BT33" s="363"/>
      <c r="BU33" s="363"/>
      <c r="BV33" s="363"/>
      <c r="BW33" s="363"/>
      <c r="BX33" s="363"/>
      <c r="BY33" s="363"/>
      <c r="BZ33" s="363"/>
      <c r="CA33" s="363"/>
      <c r="CB33" s="364"/>
      <c r="CC33" s="363">
        <v>8</v>
      </c>
      <c r="CD33" s="363"/>
      <c r="CE33" s="363"/>
      <c r="CF33" s="363"/>
      <c r="CG33" s="363"/>
      <c r="CH33" s="363"/>
      <c r="CI33" s="363"/>
      <c r="CJ33" s="363"/>
      <c r="CK33" s="363"/>
      <c r="CL33" s="363"/>
      <c r="CM33" s="365">
        <v>9</v>
      </c>
      <c r="CN33" s="366"/>
      <c r="CO33" s="366"/>
      <c r="CP33" s="366"/>
      <c r="CQ33" s="366"/>
      <c r="CR33" s="366"/>
      <c r="CS33" s="366"/>
      <c r="CT33" s="366"/>
      <c r="CU33" s="366"/>
      <c r="CV33" s="366"/>
      <c r="CW33" s="366"/>
      <c r="CX33" s="367"/>
      <c r="CY33" s="362">
        <v>10</v>
      </c>
      <c r="CZ33" s="363"/>
      <c r="DA33" s="363"/>
      <c r="DB33" s="363"/>
      <c r="DC33" s="363"/>
      <c r="DD33" s="363"/>
      <c r="DE33" s="363"/>
      <c r="DF33" s="363"/>
      <c r="DG33" s="363"/>
      <c r="DH33" s="364"/>
      <c r="DI33" s="363">
        <v>11</v>
      </c>
      <c r="DJ33" s="363"/>
      <c r="DK33" s="363"/>
      <c r="DL33" s="363"/>
      <c r="DM33" s="363"/>
      <c r="DN33" s="363"/>
      <c r="DO33" s="363"/>
      <c r="DP33" s="363"/>
      <c r="DQ33" s="363"/>
      <c r="DR33" s="363"/>
      <c r="DS33" s="365">
        <v>12</v>
      </c>
      <c r="DT33" s="366"/>
      <c r="DU33" s="366"/>
      <c r="DV33" s="366"/>
      <c r="DW33" s="366"/>
      <c r="DX33" s="366"/>
      <c r="DY33" s="366"/>
      <c r="DZ33" s="366"/>
      <c r="EA33" s="366"/>
      <c r="EB33" s="366"/>
      <c r="EC33" s="366"/>
      <c r="ED33" s="367"/>
      <c r="EE33" s="362">
        <v>13</v>
      </c>
      <c r="EF33" s="363"/>
      <c r="EG33" s="363"/>
      <c r="EH33" s="363"/>
      <c r="EI33" s="363"/>
      <c r="EJ33" s="363"/>
      <c r="EK33" s="363"/>
      <c r="EL33" s="363"/>
      <c r="EM33" s="363"/>
      <c r="EN33" s="364"/>
      <c r="EO33" s="363">
        <v>14</v>
      </c>
      <c r="EP33" s="363"/>
      <c r="EQ33" s="363"/>
      <c r="ER33" s="363"/>
      <c r="ES33" s="363"/>
      <c r="ET33" s="363"/>
      <c r="EU33" s="363"/>
      <c r="EV33" s="363"/>
      <c r="EW33" s="363"/>
      <c r="EX33" s="363"/>
    </row>
    <row r="34" spans="1:154" s="22" customFormat="1" ht="12.75" customHeight="1" thickBot="1">
      <c r="A34" s="371" t="s">
        <v>77</v>
      </c>
      <c r="B34" s="288"/>
      <c r="C34" s="288"/>
      <c r="D34" s="288"/>
      <c r="E34" s="288"/>
      <c r="F34" s="288"/>
      <c r="G34" s="288"/>
      <c r="H34" s="288"/>
      <c r="I34" s="288"/>
      <c r="J34" s="289"/>
      <c r="K34" s="372" t="s">
        <v>78</v>
      </c>
      <c r="L34" s="288"/>
      <c r="M34" s="288"/>
      <c r="N34" s="288"/>
      <c r="O34" s="288"/>
      <c r="P34" s="288"/>
      <c r="Q34" s="288"/>
      <c r="R34" s="288"/>
      <c r="S34" s="288"/>
      <c r="T34" s="289"/>
      <c r="U34" s="304" t="s">
        <v>79</v>
      </c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1"/>
      <c r="AH34" s="304" t="s">
        <v>80</v>
      </c>
      <c r="AI34" s="280"/>
      <c r="AJ34" s="280"/>
      <c r="AK34" s="280"/>
      <c r="AL34" s="280"/>
      <c r="AM34" s="280"/>
      <c r="AN34" s="280"/>
      <c r="AO34" s="280"/>
      <c r="AP34" s="281"/>
      <c r="AQ34" s="304" t="s">
        <v>92</v>
      </c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1"/>
      <c r="BG34" s="368">
        <v>29307803</v>
      </c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70"/>
      <c r="BS34" s="290" t="s">
        <v>81</v>
      </c>
      <c r="BT34" s="291"/>
      <c r="BU34" s="291"/>
      <c r="BV34" s="291"/>
      <c r="BW34" s="291"/>
      <c r="BX34" s="291"/>
      <c r="BY34" s="291"/>
      <c r="BZ34" s="291"/>
      <c r="CA34" s="291"/>
      <c r="CB34" s="292"/>
      <c r="CC34" s="288" t="s">
        <v>90</v>
      </c>
      <c r="CD34" s="288"/>
      <c r="CE34" s="288"/>
      <c r="CF34" s="288"/>
      <c r="CG34" s="288"/>
      <c r="CH34" s="288"/>
      <c r="CI34" s="288"/>
      <c r="CJ34" s="288"/>
      <c r="CK34" s="288"/>
      <c r="CL34" s="289"/>
      <c r="CM34" s="296">
        <f>DS34-BG34</f>
        <v>0</v>
      </c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2"/>
      <c r="CY34" s="290" t="s">
        <v>81</v>
      </c>
      <c r="CZ34" s="291"/>
      <c r="DA34" s="291"/>
      <c r="DB34" s="291"/>
      <c r="DC34" s="291"/>
      <c r="DD34" s="291"/>
      <c r="DE34" s="291"/>
      <c r="DF34" s="291"/>
      <c r="DG34" s="291"/>
      <c r="DH34" s="292"/>
      <c r="DI34" s="280" t="s">
        <v>90</v>
      </c>
      <c r="DJ34" s="280"/>
      <c r="DK34" s="280"/>
      <c r="DL34" s="280"/>
      <c r="DM34" s="280"/>
      <c r="DN34" s="280"/>
      <c r="DO34" s="280"/>
      <c r="DP34" s="280"/>
      <c r="DQ34" s="280"/>
      <c r="DR34" s="281"/>
      <c r="DS34" s="282">
        <v>29307803</v>
      </c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4"/>
      <c r="EE34" s="285" t="s">
        <v>81</v>
      </c>
      <c r="EF34" s="286"/>
      <c r="EG34" s="286"/>
      <c r="EH34" s="286"/>
      <c r="EI34" s="286"/>
      <c r="EJ34" s="286"/>
      <c r="EK34" s="286"/>
      <c r="EL34" s="286"/>
      <c r="EM34" s="286"/>
      <c r="EN34" s="287"/>
      <c r="EO34" s="288" t="s">
        <v>90</v>
      </c>
      <c r="EP34" s="288"/>
      <c r="EQ34" s="288"/>
      <c r="ER34" s="288"/>
      <c r="ES34" s="288"/>
      <c r="ET34" s="288"/>
      <c r="EU34" s="288"/>
      <c r="EV34" s="288"/>
      <c r="EW34" s="288"/>
      <c r="EX34" s="289"/>
    </row>
    <row r="35" spans="1:154" s="22" customFormat="1" ht="12.75" customHeight="1" thickBot="1">
      <c r="A35" s="300" t="s">
        <v>77</v>
      </c>
      <c r="B35" s="301"/>
      <c r="C35" s="301"/>
      <c r="D35" s="301"/>
      <c r="E35" s="301"/>
      <c r="F35" s="301"/>
      <c r="G35" s="301"/>
      <c r="H35" s="301"/>
      <c r="I35" s="301"/>
      <c r="J35" s="302"/>
      <c r="K35" s="303" t="s">
        <v>78</v>
      </c>
      <c r="L35" s="301"/>
      <c r="M35" s="301"/>
      <c r="N35" s="301"/>
      <c r="O35" s="301"/>
      <c r="P35" s="301"/>
      <c r="Q35" s="301"/>
      <c r="R35" s="301"/>
      <c r="S35" s="301"/>
      <c r="T35" s="302"/>
      <c r="U35" s="304" t="s">
        <v>79</v>
      </c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1"/>
      <c r="AH35" s="297" t="s">
        <v>82</v>
      </c>
      <c r="AI35" s="298"/>
      <c r="AJ35" s="298"/>
      <c r="AK35" s="298"/>
      <c r="AL35" s="298"/>
      <c r="AM35" s="298"/>
      <c r="AN35" s="298"/>
      <c r="AO35" s="298"/>
      <c r="AP35" s="299"/>
      <c r="AQ35" s="297" t="s">
        <v>93</v>
      </c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9"/>
      <c r="BG35" s="293">
        <v>8850956.5</v>
      </c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5"/>
      <c r="BS35" s="290" t="s">
        <v>81</v>
      </c>
      <c r="BT35" s="291"/>
      <c r="BU35" s="291"/>
      <c r="BV35" s="291"/>
      <c r="BW35" s="291"/>
      <c r="BX35" s="291"/>
      <c r="BY35" s="291"/>
      <c r="BZ35" s="291"/>
      <c r="CA35" s="291"/>
      <c r="CB35" s="292"/>
      <c r="CC35" s="288" t="s">
        <v>90</v>
      </c>
      <c r="CD35" s="288"/>
      <c r="CE35" s="288"/>
      <c r="CF35" s="288"/>
      <c r="CG35" s="288"/>
      <c r="CH35" s="288"/>
      <c r="CI35" s="288"/>
      <c r="CJ35" s="288"/>
      <c r="CK35" s="288"/>
      <c r="CL35" s="289"/>
      <c r="CM35" s="296">
        <f aca="true" t="shared" si="0" ref="CM35:CM63">DS35-BG35</f>
        <v>0.5</v>
      </c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2"/>
      <c r="CY35" s="290" t="s">
        <v>81</v>
      </c>
      <c r="CZ35" s="291"/>
      <c r="DA35" s="291"/>
      <c r="DB35" s="291"/>
      <c r="DC35" s="291"/>
      <c r="DD35" s="291"/>
      <c r="DE35" s="291"/>
      <c r="DF35" s="291"/>
      <c r="DG35" s="291"/>
      <c r="DH35" s="292"/>
      <c r="DI35" s="280" t="s">
        <v>90</v>
      </c>
      <c r="DJ35" s="280"/>
      <c r="DK35" s="280"/>
      <c r="DL35" s="280"/>
      <c r="DM35" s="280"/>
      <c r="DN35" s="280"/>
      <c r="DO35" s="280"/>
      <c r="DP35" s="280"/>
      <c r="DQ35" s="280"/>
      <c r="DR35" s="281"/>
      <c r="DS35" s="282">
        <v>8850957</v>
      </c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4"/>
      <c r="EE35" s="285" t="s">
        <v>81</v>
      </c>
      <c r="EF35" s="286"/>
      <c r="EG35" s="286"/>
      <c r="EH35" s="286"/>
      <c r="EI35" s="286"/>
      <c r="EJ35" s="286"/>
      <c r="EK35" s="286"/>
      <c r="EL35" s="286"/>
      <c r="EM35" s="286"/>
      <c r="EN35" s="287"/>
      <c r="EO35" s="288" t="s">
        <v>90</v>
      </c>
      <c r="EP35" s="288"/>
      <c r="EQ35" s="288"/>
      <c r="ER35" s="288"/>
      <c r="ES35" s="288"/>
      <c r="ET35" s="288"/>
      <c r="EU35" s="288"/>
      <c r="EV35" s="288"/>
      <c r="EW35" s="288"/>
      <c r="EX35" s="289"/>
    </row>
    <row r="36" spans="1:154" s="22" customFormat="1" ht="12.75" customHeight="1" thickBot="1">
      <c r="A36" s="300" t="s">
        <v>77</v>
      </c>
      <c r="B36" s="301"/>
      <c r="C36" s="301"/>
      <c r="D36" s="301"/>
      <c r="E36" s="301"/>
      <c r="F36" s="301"/>
      <c r="G36" s="301"/>
      <c r="H36" s="301"/>
      <c r="I36" s="301"/>
      <c r="J36" s="302"/>
      <c r="K36" s="303" t="s">
        <v>78</v>
      </c>
      <c r="L36" s="301"/>
      <c r="M36" s="301"/>
      <c r="N36" s="301"/>
      <c r="O36" s="301"/>
      <c r="P36" s="301"/>
      <c r="Q36" s="301"/>
      <c r="R36" s="301"/>
      <c r="S36" s="301"/>
      <c r="T36" s="302"/>
      <c r="U36" s="297" t="s">
        <v>83</v>
      </c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9"/>
      <c r="AH36" s="297" t="s">
        <v>80</v>
      </c>
      <c r="AI36" s="298"/>
      <c r="AJ36" s="298"/>
      <c r="AK36" s="298"/>
      <c r="AL36" s="298"/>
      <c r="AM36" s="298"/>
      <c r="AN36" s="298"/>
      <c r="AO36" s="298"/>
      <c r="AP36" s="299"/>
      <c r="AQ36" s="297" t="s">
        <v>92</v>
      </c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9"/>
      <c r="BG36" s="293">
        <v>710588</v>
      </c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5"/>
      <c r="BS36" s="290" t="s">
        <v>81</v>
      </c>
      <c r="BT36" s="291"/>
      <c r="BU36" s="291"/>
      <c r="BV36" s="291"/>
      <c r="BW36" s="291"/>
      <c r="BX36" s="291"/>
      <c r="BY36" s="291"/>
      <c r="BZ36" s="291"/>
      <c r="CA36" s="291"/>
      <c r="CB36" s="292"/>
      <c r="CC36" s="288" t="s">
        <v>90</v>
      </c>
      <c r="CD36" s="288"/>
      <c r="CE36" s="288"/>
      <c r="CF36" s="288"/>
      <c r="CG36" s="288"/>
      <c r="CH36" s="288"/>
      <c r="CI36" s="288"/>
      <c r="CJ36" s="288"/>
      <c r="CK36" s="288"/>
      <c r="CL36" s="289"/>
      <c r="CM36" s="296">
        <f t="shared" si="0"/>
        <v>0</v>
      </c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2"/>
      <c r="CY36" s="290" t="s">
        <v>81</v>
      </c>
      <c r="CZ36" s="291"/>
      <c r="DA36" s="291"/>
      <c r="DB36" s="291"/>
      <c r="DC36" s="291"/>
      <c r="DD36" s="291"/>
      <c r="DE36" s="291"/>
      <c r="DF36" s="291"/>
      <c r="DG36" s="291"/>
      <c r="DH36" s="292"/>
      <c r="DI36" s="280" t="s">
        <v>90</v>
      </c>
      <c r="DJ36" s="280"/>
      <c r="DK36" s="280"/>
      <c r="DL36" s="280"/>
      <c r="DM36" s="280"/>
      <c r="DN36" s="280"/>
      <c r="DO36" s="280"/>
      <c r="DP36" s="280"/>
      <c r="DQ36" s="280"/>
      <c r="DR36" s="281"/>
      <c r="DS36" s="282">
        <v>710588</v>
      </c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4"/>
      <c r="EE36" s="285" t="s">
        <v>81</v>
      </c>
      <c r="EF36" s="286"/>
      <c r="EG36" s="286"/>
      <c r="EH36" s="286"/>
      <c r="EI36" s="286"/>
      <c r="EJ36" s="286"/>
      <c r="EK36" s="286"/>
      <c r="EL36" s="286"/>
      <c r="EM36" s="286"/>
      <c r="EN36" s="287"/>
      <c r="EO36" s="288" t="s">
        <v>90</v>
      </c>
      <c r="EP36" s="288"/>
      <c r="EQ36" s="288"/>
      <c r="ER36" s="288"/>
      <c r="ES36" s="288"/>
      <c r="ET36" s="288"/>
      <c r="EU36" s="288"/>
      <c r="EV36" s="288"/>
      <c r="EW36" s="288"/>
      <c r="EX36" s="289"/>
    </row>
    <row r="37" spans="1:154" s="22" customFormat="1" ht="12.75" customHeight="1" thickBot="1">
      <c r="A37" s="300" t="s">
        <v>77</v>
      </c>
      <c r="B37" s="301"/>
      <c r="C37" s="301"/>
      <c r="D37" s="301"/>
      <c r="E37" s="301"/>
      <c r="F37" s="301"/>
      <c r="G37" s="301"/>
      <c r="H37" s="301"/>
      <c r="I37" s="301"/>
      <c r="J37" s="302"/>
      <c r="K37" s="303" t="s">
        <v>78</v>
      </c>
      <c r="L37" s="301"/>
      <c r="M37" s="301"/>
      <c r="N37" s="301"/>
      <c r="O37" s="301"/>
      <c r="P37" s="301"/>
      <c r="Q37" s="301"/>
      <c r="R37" s="301"/>
      <c r="S37" s="301"/>
      <c r="T37" s="302"/>
      <c r="U37" s="297" t="s">
        <v>83</v>
      </c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9"/>
      <c r="AH37" s="297" t="s">
        <v>82</v>
      </c>
      <c r="AI37" s="298"/>
      <c r="AJ37" s="298"/>
      <c r="AK37" s="298"/>
      <c r="AL37" s="298"/>
      <c r="AM37" s="298"/>
      <c r="AN37" s="298"/>
      <c r="AO37" s="298"/>
      <c r="AP37" s="299"/>
      <c r="AQ37" s="297" t="s">
        <v>93</v>
      </c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9"/>
      <c r="BG37" s="293">
        <v>214597.5</v>
      </c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5"/>
      <c r="BS37" s="290" t="s">
        <v>81</v>
      </c>
      <c r="BT37" s="291"/>
      <c r="BU37" s="291"/>
      <c r="BV37" s="291"/>
      <c r="BW37" s="291"/>
      <c r="BX37" s="291"/>
      <c r="BY37" s="291"/>
      <c r="BZ37" s="291"/>
      <c r="CA37" s="291"/>
      <c r="CB37" s="292"/>
      <c r="CC37" s="288" t="s">
        <v>90</v>
      </c>
      <c r="CD37" s="288"/>
      <c r="CE37" s="288"/>
      <c r="CF37" s="288"/>
      <c r="CG37" s="288"/>
      <c r="CH37" s="288"/>
      <c r="CI37" s="288"/>
      <c r="CJ37" s="288"/>
      <c r="CK37" s="288"/>
      <c r="CL37" s="289"/>
      <c r="CM37" s="296">
        <f t="shared" si="0"/>
        <v>0.5</v>
      </c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2"/>
      <c r="CY37" s="290" t="s">
        <v>81</v>
      </c>
      <c r="CZ37" s="291"/>
      <c r="DA37" s="291"/>
      <c r="DB37" s="291"/>
      <c r="DC37" s="291"/>
      <c r="DD37" s="291"/>
      <c r="DE37" s="291"/>
      <c r="DF37" s="291"/>
      <c r="DG37" s="291"/>
      <c r="DH37" s="292"/>
      <c r="DI37" s="280" t="s">
        <v>90</v>
      </c>
      <c r="DJ37" s="280"/>
      <c r="DK37" s="280"/>
      <c r="DL37" s="280"/>
      <c r="DM37" s="280"/>
      <c r="DN37" s="280"/>
      <c r="DO37" s="280"/>
      <c r="DP37" s="280"/>
      <c r="DQ37" s="280"/>
      <c r="DR37" s="281"/>
      <c r="DS37" s="282">
        <v>214598</v>
      </c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4"/>
      <c r="EE37" s="285" t="s">
        <v>81</v>
      </c>
      <c r="EF37" s="286"/>
      <c r="EG37" s="286"/>
      <c r="EH37" s="286"/>
      <c r="EI37" s="286"/>
      <c r="EJ37" s="286"/>
      <c r="EK37" s="286"/>
      <c r="EL37" s="286"/>
      <c r="EM37" s="286"/>
      <c r="EN37" s="287"/>
      <c r="EO37" s="288" t="s">
        <v>90</v>
      </c>
      <c r="EP37" s="288"/>
      <c r="EQ37" s="288"/>
      <c r="ER37" s="288"/>
      <c r="ES37" s="288"/>
      <c r="ET37" s="288"/>
      <c r="EU37" s="288"/>
      <c r="EV37" s="288"/>
      <c r="EW37" s="288"/>
      <c r="EX37" s="289"/>
    </row>
    <row r="38" spans="1:154" s="22" customFormat="1" ht="12.75" customHeight="1" thickBot="1">
      <c r="A38" s="300" t="s">
        <v>77</v>
      </c>
      <c r="B38" s="301"/>
      <c r="C38" s="301"/>
      <c r="D38" s="301"/>
      <c r="E38" s="301"/>
      <c r="F38" s="301"/>
      <c r="G38" s="301"/>
      <c r="H38" s="301"/>
      <c r="I38" s="301"/>
      <c r="J38" s="302"/>
      <c r="K38" s="303" t="s">
        <v>78</v>
      </c>
      <c r="L38" s="301"/>
      <c r="M38" s="301"/>
      <c r="N38" s="301"/>
      <c r="O38" s="301"/>
      <c r="P38" s="301"/>
      <c r="Q38" s="301"/>
      <c r="R38" s="301"/>
      <c r="S38" s="301"/>
      <c r="T38" s="302"/>
      <c r="U38" s="297" t="s">
        <v>84</v>
      </c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9"/>
      <c r="AH38" s="297" t="s">
        <v>80</v>
      </c>
      <c r="AI38" s="298"/>
      <c r="AJ38" s="298"/>
      <c r="AK38" s="298"/>
      <c r="AL38" s="298"/>
      <c r="AM38" s="298"/>
      <c r="AN38" s="298"/>
      <c r="AO38" s="298"/>
      <c r="AP38" s="299"/>
      <c r="AQ38" s="297" t="s">
        <v>92</v>
      </c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9"/>
      <c r="BG38" s="293">
        <v>2016000</v>
      </c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5"/>
      <c r="BS38" s="290" t="s">
        <v>81</v>
      </c>
      <c r="BT38" s="291"/>
      <c r="BU38" s="291"/>
      <c r="BV38" s="291"/>
      <c r="BW38" s="291"/>
      <c r="BX38" s="291"/>
      <c r="BY38" s="291"/>
      <c r="BZ38" s="291"/>
      <c r="CA38" s="291"/>
      <c r="CB38" s="292"/>
      <c r="CC38" s="288" t="s">
        <v>90</v>
      </c>
      <c r="CD38" s="288"/>
      <c r="CE38" s="288"/>
      <c r="CF38" s="288"/>
      <c r="CG38" s="288"/>
      <c r="CH38" s="288"/>
      <c r="CI38" s="288"/>
      <c r="CJ38" s="288"/>
      <c r="CK38" s="288"/>
      <c r="CL38" s="289"/>
      <c r="CM38" s="296">
        <f t="shared" si="0"/>
        <v>215037.95999999996</v>
      </c>
      <c r="CN38" s="291"/>
      <c r="CO38" s="291"/>
      <c r="CP38" s="291"/>
      <c r="CQ38" s="291"/>
      <c r="CR38" s="291"/>
      <c r="CS38" s="291"/>
      <c r="CT38" s="291"/>
      <c r="CU38" s="291"/>
      <c r="CV38" s="291"/>
      <c r="CW38" s="291"/>
      <c r="CX38" s="292"/>
      <c r="CY38" s="290" t="s">
        <v>81</v>
      </c>
      <c r="CZ38" s="291"/>
      <c r="DA38" s="291"/>
      <c r="DB38" s="291"/>
      <c r="DC38" s="291"/>
      <c r="DD38" s="291"/>
      <c r="DE38" s="291"/>
      <c r="DF38" s="291"/>
      <c r="DG38" s="291"/>
      <c r="DH38" s="292"/>
      <c r="DI38" s="280" t="s">
        <v>90</v>
      </c>
      <c r="DJ38" s="280"/>
      <c r="DK38" s="280"/>
      <c r="DL38" s="280"/>
      <c r="DM38" s="280"/>
      <c r="DN38" s="280"/>
      <c r="DO38" s="280"/>
      <c r="DP38" s="280"/>
      <c r="DQ38" s="280"/>
      <c r="DR38" s="281"/>
      <c r="DS38" s="282">
        <v>2231037.96</v>
      </c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4"/>
      <c r="EE38" s="285" t="s">
        <v>81</v>
      </c>
      <c r="EF38" s="286"/>
      <c r="EG38" s="286"/>
      <c r="EH38" s="286"/>
      <c r="EI38" s="286"/>
      <c r="EJ38" s="286"/>
      <c r="EK38" s="286"/>
      <c r="EL38" s="286"/>
      <c r="EM38" s="286"/>
      <c r="EN38" s="287"/>
      <c r="EO38" s="288" t="s">
        <v>90</v>
      </c>
      <c r="EP38" s="288"/>
      <c r="EQ38" s="288"/>
      <c r="ER38" s="288"/>
      <c r="ES38" s="288"/>
      <c r="ET38" s="288"/>
      <c r="EU38" s="288"/>
      <c r="EV38" s="288"/>
      <c r="EW38" s="288"/>
      <c r="EX38" s="289"/>
    </row>
    <row r="39" spans="1:154" s="22" customFormat="1" ht="12.75" customHeight="1" thickBot="1">
      <c r="A39" s="300" t="s">
        <v>77</v>
      </c>
      <c r="B39" s="301"/>
      <c r="C39" s="301"/>
      <c r="D39" s="301"/>
      <c r="E39" s="301"/>
      <c r="F39" s="301"/>
      <c r="G39" s="301"/>
      <c r="H39" s="301"/>
      <c r="I39" s="301"/>
      <c r="J39" s="302"/>
      <c r="K39" s="303" t="s">
        <v>78</v>
      </c>
      <c r="L39" s="301"/>
      <c r="M39" s="301"/>
      <c r="N39" s="301"/>
      <c r="O39" s="301"/>
      <c r="P39" s="301"/>
      <c r="Q39" s="301"/>
      <c r="R39" s="301"/>
      <c r="S39" s="301"/>
      <c r="T39" s="302"/>
      <c r="U39" s="297" t="s">
        <v>84</v>
      </c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9"/>
      <c r="AH39" s="297" t="s">
        <v>82</v>
      </c>
      <c r="AI39" s="298"/>
      <c r="AJ39" s="298"/>
      <c r="AK39" s="298"/>
      <c r="AL39" s="298"/>
      <c r="AM39" s="298"/>
      <c r="AN39" s="298"/>
      <c r="AO39" s="298"/>
      <c r="AP39" s="299"/>
      <c r="AQ39" s="297" t="s">
        <v>93</v>
      </c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9"/>
      <c r="BG39" s="293">
        <v>608832</v>
      </c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5"/>
      <c r="BS39" s="290" t="s">
        <v>81</v>
      </c>
      <c r="BT39" s="291"/>
      <c r="BU39" s="291"/>
      <c r="BV39" s="291"/>
      <c r="BW39" s="291"/>
      <c r="BX39" s="291"/>
      <c r="BY39" s="291"/>
      <c r="BZ39" s="291"/>
      <c r="CA39" s="291"/>
      <c r="CB39" s="292"/>
      <c r="CC39" s="288" t="s">
        <v>90</v>
      </c>
      <c r="CD39" s="288"/>
      <c r="CE39" s="288"/>
      <c r="CF39" s="288"/>
      <c r="CG39" s="288"/>
      <c r="CH39" s="288"/>
      <c r="CI39" s="288"/>
      <c r="CJ39" s="288"/>
      <c r="CK39" s="288"/>
      <c r="CL39" s="289"/>
      <c r="CM39" s="296">
        <f t="shared" si="0"/>
        <v>62404.21999999997</v>
      </c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2"/>
      <c r="CY39" s="290" t="s">
        <v>81</v>
      </c>
      <c r="CZ39" s="291"/>
      <c r="DA39" s="291"/>
      <c r="DB39" s="291"/>
      <c r="DC39" s="291"/>
      <c r="DD39" s="291"/>
      <c r="DE39" s="291"/>
      <c r="DF39" s="291"/>
      <c r="DG39" s="291"/>
      <c r="DH39" s="292"/>
      <c r="DI39" s="280" t="s">
        <v>90</v>
      </c>
      <c r="DJ39" s="280"/>
      <c r="DK39" s="280"/>
      <c r="DL39" s="280"/>
      <c r="DM39" s="280"/>
      <c r="DN39" s="280"/>
      <c r="DO39" s="280"/>
      <c r="DP39" s="280"/>
      <c r="DQ39" s="280"/>
      <c r="DR39" s="281"/>
      <c r="DS39" s="282">
        <v>671236.22</v>
      </c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4"/>
      <c r="EE39" s="285" t="s">
        <v>81</v>
      </c>
      <c r="EF39" s="286"/>
      <c r="EG39" s="286"/>
      <c r="EH39" s="286"/>
      <c r="EI39" s="286"/>
      <c r="EJ39" s="286"/>
      <c r="EK39" s="286"/>
      <c r="EL39" s="286"/>
      <c r="EM39" s="286"/>
      <c r="EN39" s="287"/>
      <c r="EO39" s="288" t="s">
        <v>90</v>
      </c>
      <c r="EP39" s="288"/>
      <c r="EQ39" s="288"/>
      <c r="ER39" s="288"/>
      <c r="ES39" s="288"/>
      <c r="ET39" s="288"/>
      <c r="EU39" s="288"/>
      <c r="EV39" s="288"/>
      <c r="EW39" s="288"/>
      <c r="EX39" s="289"/>
    </row>
    <row r="40" spans="1:154" s="22" customFormat="1" ht="12.75" customHeight="1" thickBot="1">
      <c r="A40" s="300" t="s">
        <v>77</v>
      </c>
      <c r="B40" s="301"/>
      <c r="C40" s="301"/>
      <c r="D40" s="301"/>
      <c r="E40" s="301"/>
      <c r="F40" s="301"/>
      <c r="G40" s="301"/>
      <c r="H40" s="301"/>
      <c r="I40" s="301"/>
      <c r="J40" s="302"/>
      <c r="K40" s="303" t="s">
        <v>78</v>
      </c>
      <c r="L40" s="301"/>
      <c r="M40" s="301"/>
      <c r="N40" s="301"/>
      <c r="O40" s="301"/>
      <c r="P40" s="301"/>
      <c r="Q40" s="301"/>
      <c r="R40" s="301"/>
      <c r="S40" s="301"/>
      <c r="T40" s="302"/>
      <c r="U40" s="297" t="s">
        <v>189</v>
      </c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297" t="s">
        <v>80</v>
      </c>
      <c r="AI40" s="298"/>
      <c r="AJ40" s="298"/>
      <c r="AK40" s="298"/>
      <c r="AL40" s="298"/>
      <c r="AM40" s="298"/>
      <c r="AN40" s="298"/>
      <c r="AO40" s="298"/>
      <c r="AP40" s="299"/>
      <c r="AQ40" s="297" t="s">
        <v>92</v>
      </c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9"/>
      <c r="BG40" s="293">
        <v>0</v>
      </c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5"/>
      <c r="BS40" s="290" t="s">
        <v>81</v>
      </c>
      <c r="BT40" s="291"/>
      <c r="BU40" s="291"/>
      <c r="BV40" s="291"/>
      <c r="BW40" s="291"/>
      <c r="BX40" s="291"/>
      <c r="BY40" s="291"/>
      <c r="BZ40" s="291"/>
      <c r="CA40" s="291"/>
      <c r="CB40" s="292"/>
      <c r="CC40" s="288" t="s">
        <v>90</v>
      </c>
      <c r="CD40" s="288"/>
      <c r="CE40" s="288"/>
      <c r="CF40" s="288"/>
      <c r="CG40" s="288"/>
      <c r="CH40" s="288"/>
      <c r="CI40" s="288"/>
      <c r="CJ40" s="288"/>
      <c r="CK40" s="288"/>
      <c r="CL40" s="289"/>
      <c r="CM40" s="296">
        <f t="shared" si="0"/>
        <v>256961</v>
      </c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2"/>
      <c r="CY40" s="290" t="s">
        <v>81</v>
      </c>
      <c r="CZ40" s="291"/>
      <c r="DA40" s="291"/>
      <c r="DB40" s="291"/>
      <c r="DC40" s="291"/>
      <c r="DD40" s="291"/>
      <c r="DE40" s="291"/>
      <c r="DF40" s="291"/>
      <c r="DG40" s="291"/>
      <c r="DH40" s="292"/>
      <c r="DI40" s="280" t="s">
        <v>90</v>
      </c>
      <c r="DJ40" s="280"/>
      <c r="DK40" s="280"/>
      <c r="DL40" s="280"/>
      <c r="DM40" s="280"/>
      <c r="DN40" s="280"/>
      <c r="DO40" s="280"/>
      <c r="DP40" s="280"/>
      <c r="DQ40" s="280"/>
      <c r="DR40" s="281"/>
      <c r="DS40" s="282">
        <v>256961</v>
      </c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4"/>
      <c r="EE40" s="285" t="s">
        <v>81</v>
      </c>
      <c r="EF40" s="286"/>
      <c r="EG40" s="286"/>
      <c r="EH40" s="286"/>
      <c r="EI40" s="286"/>
      <c r="EJ40" s="286"/>
      <c r="EK40" s="286"/>
      <c r="EL40" s="286"/>
      <c r="EM40" s="286"/>
      <c r="EN40" s="287"/>
      <c r="EO40" s="288" t="s">
        <v>186</v>
      </c>
      <c r="EP40" s="288"/>
      <c r="EQ40" s="288"/>
      <c r="ER40" s="288"/>
      <c r="ES40" s="288"/>
      <c r="ET40" s="288"/>
      <c r="EU40" s="288"/>
      <c r="EV40" s="288"/>
      <c r="EW40" s="288"/>
      <c r="EX40" s="289"/>
    </row>
    <row r="41" spans="1:154" s="22" customFormat="1" ht="12.75" customHeight="1" thickBot="1">
      <c r="A41" s="300" t="s">
        <v>77</v>
      </c>
      <c r="B41" s="301"/>
      <c r="C41" s="301"/>
      <c r="D41" s="301"/>
      <c r="E41" s="301"/>
      <c r="F41" s="301"/>
      <c r="G41" s="301"/>
      <c r="H41" s="301"/>
      <c r="I41" s="301"/>
      <c r="J41" s="302"/>
      <c r="K41" s="303" t="s">
        <v>78</v>
      </c>
      <c r="L41" s="301"/>
      <c r="M41" s="301"/>
      <c r="N41" s="301"/>
      <c r="O41" s="301"/>
      <c r="P41" s="301"/>
      <c r="Q41" s="301"/>
      <c r="R41" s="301"/>
      <c r="S41" s="301"/>
      <c r="T41" s="302"/>
      <c r="U41" s="297" t="s">
        <v>189</v>
      </c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9"/>
      <c r="AH41" s="297" t="s">
        <v>82</v>
      </c>
      <c r="AI41" s="298"/>
      <c r="AJ41" s="298"/>
      <c r="AK41" s="298"/>
      <c r="AL41" s="298"/>
      <c r="AM41" s="298"/>
      <c r="AN41" s="298"/>
      <c r="AO41" s="298"/>
      <c r="AP41" s="299"/>
      <c r="AQ41" s="297" t="s">
        <v>93</v>
      </c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9"/>
      <c r="BG41" s="293">
        <v>0</v>
      </c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5"/>
      <c r="BS41" s="290" t="s">
        <v>81</v>
      </c>
      <c r="BT41" s="291"/>
      <c r="BU41" s="291"/>
      <c r="BV41" s="291"/>
      <c r="BW41" s="291"/>
      <c r="BX41" s="291"/>
      <c r="BY41" s="291"/>
      <c r="BZ41" s="291"/>
      <c r="CA41" s="291"/>
      <c r="CB41" s="292"/>
      <c r="CC41" s="288" t="s">
        <v>90</v>
      </c>
      <c r="CD41" s="288"/>
      <c r="CE41" s="288"/>
      <c r="CF41" s="288"/>
      <c r="CG41" s="288"/>
      <c r="CH41" s="288"/>
      <c r="CI41" s="288"/>
      <c r="CJ41" s="288"/>
      <c r="CK41" s="288"/>
      <c r="CL41" s="289"/>
      <c r="CM41" s="296">
        <f t="shared" si="0"/>
        <v>77602</v>
      </c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2"/>
      <c r="CY41" s="290" t="s">
        <v>81</v>
      </c>
      <c r="CZ41" s="291"/>
      <c r="DA41" s="291"/>
      <c r="DB41" s="291"/>
      <c r="DC41" s="291"/>
      <c r="DD41" s="291"/>
      <c r="DE41" s="291"/>
      <c r="DF41" s="291"/>
      <c r="DG41" s="291"/>
      <c r="DH41" s="292"/>
      <c r="DI41" s="280" t="s">
        <v>90</v>
      </c>
      <c r="DJ41" s="280"/>
      <c r="DK41" s="280"/>
      <c r="DL41" s="280"/>
      <c r="DM41" s="280"/>
      <c r="DN41" s="280"/>
      <c r="DO41" s="280"/>
      <c r="DP41" s="280"/>
      <c r="DQ41" s="280"/>
      <c r="DR41" s="281"/>
      <c r="DS41" s="282">
        <v>77602</v>
      </c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4"/>
      <c r="EE41" s="285" t="s">
        <v>81</v>
      </c>
      <c r="EF41" s="286"/>
      <c r="EG41" s="286"/>
      <c r="EH41" s="286"/>
      <c r="EI41" s="286"/>
      <c r="EJ41" s="286"/>
      <c r="EK41" s="286"/>
      <c r="EL41" s="286"/>
      <c r="EM41" s="286"/>
      <c r="EN41" s="287"/>
      <c r="EO41" s="288" t="s">
        <v>188</v>
      </c>
      <c r="EP41" s="288"/>
      <c r="EQ41" s="288"/>
      <c r="ER41" s="288"/>
      <c r="ES41" s="288"/>
      <c r="ET41" s="288"/>
      <c r="EU41" s="288"/>
      <c r="EV41" s="288"/>
      <c r="EW41" s="288"/>
      <c r="EX41" s="289"/>
    </row>
    <row r="42" spans="1:154" s="22" customFormat="1" ht="12.75" customHeight="1" thickBot="1">
      <c r="A42" s="300" t="s">
        <v>77</v>
      </c>
      <c r="B42" s="301"/>
      <c r="C42" s="301"/>
      <c r="D42" s="301"/>
      <c r="E42" s="301"/>
      <c r="F42" s="301"/>
      <c r="G42" s="301"/>
      <c r="H42" s="301"/>
      <c r="I42" s="301"/>
      <c r="J42" s="302"/>
      <c r="K42" s="303" t="s">
        <v>78</v>
      </c>
      <c r="L42" s="301"/>
      <c r="M42" s="301"/>
      <c r="N42" s="301"/>
      <c r="O42" s="301"/>
      <c r="P42" s="301"/>
      <c r="Q42" s="301"/>
      <c r="R42" s="301"/>
      <c r="S42" s="301"/>
      <c r="T42" s="302"/>
      <c r="U42" s="297" t="s">
        <v>103</v>
      </c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9"/>
      <c r="AH42" s="297" t="s">
        <v>85</v>
      </c>
      <c r="AI42" s="298"/>
      <c r="AJ42" s="298"/>
      <c r="AK42" s="298"/>
      <c r="AL42" s="298"/>
      <c r="AM42" s="298"/>
      <c r="AN42" s="298"/>
      <c r="AO42" s="298"/>
      <c r="AP42" s="299"/>
      <c r="AQ42" s="297" t="s">
        <v>94</v>
      </c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9"/>
      <c r="BG42" s="293">
        <v>0</v>
      </c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5"/>
      <c r="BS42" s="290" t="s">
        <v>81</v>
      </c>
      <c r="BT42" s="291"/>
      <c r="BU42" s="291"/>
      <c r="BV42" s="291"/>
      <c r="BW42" s="291"/>
      <c r="BX42" s="291"/>
      <c r="BY42" s="291"/>
      <c r="BZ42" s="291"/>
      <c r="CA42" s="291"/>
      <c r="CB42" s="292"/>
      <c r="CC42" s="288" t="s">
        <v>90</v>
      </c>
      <c r="CD42" s="288"/>
      <c r="CE42" s="288"/>
      <c r="CF42" s="288"/>
      <c r="CG42" s="288"/>
      <c r="CH42" s="288"/>
      <c r="CI42" s="288"/>
      <c r="CJ42" s="288"/>
      <c r="CK42" s="288"/>
      <c r="CL42" s="289"/>
      <c r="CM42" s="296">
        <f t="shared" si="0"/>
        <v>0</v>
      </c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2"/>
      <c r="CY42" s="290" t="s">
        <v>81</v>
      </c>
      <c r="CZ42" s="291"/>
      <c r="DA42" s="291"/>
      <c r="DB42" s="291"/>
      <c r="DC42" s="291"/>
      <c r="DD42" s="291"/>
      <c r="DE42" s="291"/>
      <c r="DF42" s="291"/>
      <c r="DG42" s="291"/>
      <c r="DH42" s="292"/>
      <c r="DI42" s="280" t="s">
        <v>90</v>
      </c>
      <c r="DJ42" s="280"/>
      <c r="DK42" s="280"/>
      <c r="DL42" s="280"/>
      <c r="DM42" s="280"/>
      <c r="DN42" s="280"/>
      <c r="DO42" s="280"/>
      <c r="DP42" s="280"/>
      <c r="DQ42" s="280"/>
      <c r="DR42" s="281"/>
      <c r="DS42" s="282">
        <v>0</v>
      </c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4"/>
      <c r="EE42" s="285" t="s">
        <v>81</v>
      </c>
      <c r="EF42" s="286"/>
      <c r="EG42" s="286"/>
      <c r="EH42" s="286"/>
      <c r="EI42" s="286"/>
      <c r="EJ42" s="286"/>
      <c r="EK42" s="286"/>
      <c r="EL42" s="286"/>
      <c r="EM42" s="286"/>
      <c r="EN42" s="287"/>
      <c r="EO42" s="288" t="s">
        <v>90</v>
      </c>
      <c r="EP42" s="288"/>
      <c r="EQ42" s="288"/>
      <c r="ER42" s="288"/>
      <c r="ES42" s="288"/>
      <c r="ET42" s="288"/>
      <c r="EU42" s="288"/>
      <c r="EV42" s="288"/>
      <c r="EW42" s="288"/>
      <c r="EX42" s="289"/>
    </row>
    <row r="43" spans="1:154" s="22" customFormat="1" ht="12.75" customHeight="1" thickBot="1">
      <c r="A43" s="300" t="s">
        <v>77</v>
      </c>
      <c r="B43" s="301"/>
      <c r="C43" s="301"/>
      <c r="D43" s="301"/>
      <c r="E43" s="301"/>
      <c r="F43" s="301"/>
      <c r="G43" s="301"/>
      <c r="H43" s="301"/>
      <c r="I43" s="301"/>
      <c r="J43" s="302"/>
      <c r="K43" s="303" t="s">
        <v>78</v>
      </c>
      <c r="L43" s="301"/>
      <c r="M43" s="301"/>
      <c r="N43" s="301"/>
      <c r="O43" s="301"/>
      <c r="P43" s="301"/>
      <c r="Q43" s="301"/>
      <c r="R43" s="301"/>
      <c r="S43" s="301"/>
      <c r="T43" s="302"/>
      <c r="U43" s="297" t="s">
        <v>104</v>
      </c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9"/>
      <c r="AH43" s="297" t="s">
        <v>85</v>
      </c>
      <c r="AI43" s="298"/>
      <c r="AJ43" s="298"/>
      <c r="AK43" s="298"/>
      <c r="AL43" s="298"/>
      <c r="AM43" s="298"/>
      <c r="AN43" s="298"/>
      <c r="AO43" s="298"/>
      <c r="AP43" s="299"/>
      <c r="AQ43" s="297" t="s">
        <v>95</v>
      </c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9"/>
      <c r="BG43" s="293">
        <v>0</v>
      </c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5"/>
      <c r="BS43" s="290" t="s">
        <v>81</v>
      </c>
      <c r="BT43" s="291"/>
      <c r="BU43" s="291"/>
      <c r="BV43" s="291"/>
      <c r="BW43" s="291"/>
      <c r="BX43" s="291"/>
      <c r="BY43" s="291"/>
      <c r="BZ43" s="291"/>
      <c r="CA43" s="291"/>
      <c r="CB43" s="292"/>
      <c r="CC43" s="288" t="s">
        <v>90</v>
      </c>
      <c r="CD43" s="288"/>
      <c r="CE43" s="288"/>
      <c r="CF43" s="288"/>
      <c r="CG43" s="288"/>
      <c r="CH43" s="288"/>
      <c r="CI43" s="288"/>
      <c r="CJ43" s="288"/>
      <c r="CK43" s="288"/>
      <c r="CL43" s="289"/>
      <c r="CM43" s="296">
        <f t="shared" si="0"/>
        <v>0</v>
      </c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2"/>
      <c r="CY43" s="290" t="s">
        <v>81</v>
      </c>
      <c r="CZ43" s="291"/>
      <c r="DA43" s="291"/>
      <c r="DB43" s="291"/>
      <c r="DC43" s="291"/>
      <c r="DD43" s="291"/>
      <c r="DE43" s="291"/>
      <c r="DF43" s="291"/>
      <c r="DG43" s="291"/>
      <c r="DH43" s="292"/>
      <c r="DI43" s="280" t="s">
        <v>90</v>
      </c>
      <c r="DJ43" s="280"/>
      <c r="DK43" s="280"/>
      <c r="DL43" s="280"/>
      <c r="DM43" s="280"/>
      <c r="DN43" s="280"/>
      <c r="DO43" s="280"/>
      <c r="DP43" s="280"/>
      <c r="DQ43" s="280"/>
      <c r="DR43" s="281"/>
      <c r="DS43" s="282">
        <v>0</v>
      </c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4"/>
      <c r="EE43" s="285" t="s">
        <v>81</v>
      </c>
      <c r="EF43" s="286"/>
      <c r="EG43" s="286"/>
      <c r="EH43" s="286"/>
      <c r="EI43" s="286"/>
      <c r="EJ43" s="286"/>
      <c r="EK43" s="286"/>
      <c r="EL43" s="286"/>
      <c r="EM43" s="286"/>
      <c r="EN43" s="287"/>
      <c r="EO43" s="288" t="s">
        <v>90</v>
      </c>
      <c r="EP43" s="288"/>
      <c r="EQ43" s="288"/>
      <c r="ER43" s="288"/>
      <c r="ES43" s="288"/>
      <c r="ET43" s="288"/>
      <c r="EU43" s="288"/>
      <c r="EV43" s="288"/>
      <c r="EW43" s="288"/>
      <c r="EX43" s="289"/>
    </row>
    <row r="44" spans="1:154" s="22" customFormat="1" ht="12.75" customHeight="1" thickBot="1">
      <c r="A44" s="300" t="s">
        <v>77</v>
      </c>
      <c r="B44" s="301"/>
      <c r="C44" s="301"/>
      <c r="D44" s="301"/>
      <c r="E44" s="301"/>
      <c r="F44" s="301"/>
      <c r="G44" s="301"/>
      <c r="H44" s="301"/>
      <c r="I44" s="301"/>
      <c r="J44" s="302"/>
      <c r="K44" s="303" t="s">
        <v>78</v>
      </c>
      <c r="L44" s="301"/>
      <c r="M44" s="301"/>
      <c r="N44" s="301"/>
      <c r="O44" s="301"/>
      <c r="P44" s="301"/>
      <c r="Q44" s="301"/>
      <c r="R44" s="301"/>
      <c r="S44" s="301"/>
      <c r="T44" s="302"/>
      <c r="U44" s="297" t="s">
        <v>155</v>
      </c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9"/>
      <c r="AH44" s="297" t="s">
        <v>156</v>
      </c>
      <c r="AI44" s="298"/>
      <c r="AJ44" s="298"/>
      <c r="AK44" s="298"/>
      <c r="AL44" s="298"/>
      <c r="AM44" s="298"/>
      <c r="AN44" s="298"/>
      <c r="AO44" s="298"/>
      <c r="AP44" s="299"/>
      <c r="AQ44" s="297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9"/>
      <c r="BG44" s="293">
        <v>0</v>
      </c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5"/>
      <c r="BS44" s="290" t="s">
        <v>81</v>
      </c>
      <c r="BT44" s="291"/>
      <c r="BU44" s="291"/>
      <c r="BV44" s="291"/>
      <c r="BW44" s="291"/>
      <c r="BX44" s="291"/>
      <c r="BY44" s="291"/>
      <c r="BZ44" s="291"/>
      <c r="CA44" s="291"/>
      <c r="CB44" s="292"/>
      <c r="CC44" s="288" t="s">
        <v>90</v>
      </c>
      <c r="CD44" s="288"/>
      <c r="CE44" s="288"/>
      <c r="CF44" s="288"/>
      <c r="CG44" s="288"/>
      <c r="CH44" s="288"/>
      <c r="CI44" s="288"/>
      <c r="CJ44" s="288"/>
      <c r="CK44" s="288"/>
      <c r="CL44" s="289"/>
      <c r="CM44" s="296">
        <f t="shared" si="0"/>
        <v>0</v>
      </c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2"/>
      <c r="CY44" s="290" t="s">
        <v>81</v>
      </c>
      <c r="CZ44" s="291"/>
      <c r="DA44" s="291"/>
      <c r="DB44" s="291"/>
      <c r="DC44" s="291"/>
      <c r="DD44" s="291"/>
      <c r="DE44" s="291"/>
      <c r="DF44" s="291"/>
      <c r="DG44" s="291"/>
      <c r="DH44" s="292"/>
      <c r="DI44" s="280" t="s">
        <v>90</v>
      </c>
      <c r="DJ44" s="280"/>
      <c r="DK44" s="280"/>
      <c r="DL44" s="280"/>
      <c r="DM44" s="280"/>
      <c r="DN44" s="280"/>
      <c r="DO44" s="280"/>
      <c r="DP44" s="280"/>
      <c r="DQ44" s="280"/>
      <c r="DR44" s="281"/>
      <c r="DS44" s="282">
        <v>0</v>
      </c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4"/>
      <c r="EE44" s="285" t="s">
        <v>81</v>
      </c>
      <c r="EF44" s="286"/>
      <c r="EG44" s="286"/>
      <c r="EH44" s="286"/>
      <c r="EI44" s="286"/>
      <c r="EJ44" s="286"/>
      <c r="EK44" s="286"/>
      <c r="EL44" s="286"/>
      <c r="EM44" s="286"/>
      <c r="EN44" s="287"/>
      <c r="EO44" s="288" t="s">
        <v>90</v>
      </c>
      <c r="EP44" s="288"/>
      <c r="EQ44" s="288"/>
      <c r="ER44" s="288"/>
      <c r="ES44" s="288"/>
      <c r="ET44" s="288"/>
      <c r="EU44" s="288"/>
      <c r="EV44" s="288"/>
      <c r="EW44" s="288"/>
      <c r="EX44" s="289"/>
    </row>
    <row r="45" spans="1:154" s="22" customFormat="1" ht="12.75" customHeight="1" thickBot="1">
      <c r="A45" s="300" t="s">
        <v>77</v>
      </c>
      <c r="B45" s="301"/>
      <c r="C45" s="301"/>
      <c r="D45" s="301"/>
      <c r="E45" s="301"/>
      <c r="F45" s="301"/>
      <c r="G45" s="301"/>
      <c r="H45" s="301"/>
      <c r="I45" s="301"/>
      <c r="J45" s="302"/>
      <c r="K45" s="303" t="s">
        <v>78</v>
      </c>
      <c r="L45" s="301"/>
      <c r="M45" s="301"/>
      <c r="N45" s="301"/>
      <c r="O45" s="301"/>
      <c r="P45" s="301"/>
      <c r="Q45" s="301"/>
      <c r="R45" s="301"/>
      <c r="S45" s="301"/>
      <c r="T45" s="302"/>
      <c r="U45" s="297" t="s">
        <v>174</v>
      </c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9"/>
      <c r="AH45" s="297" t="s">
        <v>86</v>
      </c>
      <c r="AI45" s="298"/>
      <c r="AJ45" s="298"/>
      <c r="AK45" s="298"/>
      <c r="AL45" s="298"/>
      <c r="AM45" s="298"/>
      <c r="AN45" s="298"/>
      <c r="AO45" s="298"/>
      <c r="AP45" s="299"/>
      <c r="AQ45" s="297" t="s">
        <v>175</v>
      </c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9"/>
      <c r="BG45" s="293">
        <v>4200</v>
      </c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5"/>
      <c r="BS45" s="290" t="s">
        <v>81</v>
      </c>
      <c r="BT45" s="291"/>
      <c r="BU45" s="291"/>
      <c r="BV45" s="291"/>
      <c r="BW45" s="291"/>
      <c r="BX45" s="291"/>
      <c r="BY45" s="291"/>
      <c r="BZ45" s="291"/>
      <c r="CA45" s="291"/>
      <c r="CB45" s="292"/>
      <c r="CC45" s="288" t="s">
        <v>90</v>
      </c>
      <c r="CD45" s="288"/>
      <c r="CE45" s="288"/>
      <c r="CF45" s="288"/>
      <c r="CG45" s="288"/>
      <c r="CH45" s="288"/>
      <c r="CI45" s="288"/>
      <c r="CJ45" s="288"/>
      <c r="CK45" s="288"/>
      <c r="CL45" s="289"/>
      <c r="CM45" s="296">
        <f t="shared" si="0"/>
        <v>-2040</v>
      </c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2"/>
      <c r="CY45" s="290" t="s">
        <v>81</v>
      </c>
      <c r="CZ45" s="291"/>
      <c r="DA45" s="291"/>
      <c r="DB45" s="291"/>
      <c r="DC45" s="291"/>
      <c r="DD45" s="291"/>
      <c r="DE45" s="291"/>
      <c r="DF45" s="291"/>
      <c r="DG45" s="291"/>
      <c r="DH45" s="292"/>
      <c r="DI45" s="280" t="s">
        <v>90</v>
      </c>
      <c r="DJ45" s="280"/>
      <c r="DK45" s="280"/>
      <c r="DL45" s="280"/>
      <c r="DM45" s="280"/>
      <c r="DN45" s="280"/>
      <c r="DO45" s="280"/>
      <c r="DP45" s="280"/>
      <c r="DQ45" s="280"/>
      <c r="DR45" s="281"/>
      <c r="DS45" s="282">
        <v>2160</v>
      </c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4"/>
      <c r="EE45" s="285" t="s">
        <v>81</v>
      </c>
      <c r="EF45" s="286"/>
      <c r="EG45" s="286"/>
      <c r="EH45" s="286"/>
      <c r="EI45" s="286"/>
      <c r="EJ45" s="286"/>
      <c r="EK45" s="286"/>
      <c r="EL45" s="286"/>
      <c r="EM45" s="286"/>
      <c r="EN45" s="287"/>
      <c r="EO45" s="288" t="s">
        <v>90</v>
      </c>
      <c r="EP45" s="288"/>
      <c r="EQ45" s="288"/>
      <c r="ER45" s="288"/>
      <c r="ES45" s="288"/>
      <c r="ET45" s="288"/>
      <c r="EU45" s="288"/>
      <c r="EV45" s="288"/>
      <c r="EW45" s="288"/>
      <c r="EX45" s="289"/>
    </row>
    <row r="46" spans="1:154" s="22" customFormat="1" ht="12.75" customHeight="1" thickBot="1">
      <c r="A46" s="300" t="s">
        <v>77</v>
      </c>
      <c r="B46" s="301"/>
      <c r="C46" s="301"/>
      <c r="D46" s="301"/>
      <c r="E46" s="301"/>
      <c r="F46" s="301"/>
      <c r="G46" s="301"/>
      <c r="H46" s="301"/>
      <c r="I46" s="301"/>
      <c r="J46" s="302"/>
      <c r="K46" s="303" t="s">
        <v>78</v>
      </c>
      <c r="L46" s="301"/>
      <c r="M46" s="301"/>
      <c r="N46" s="301"/>
      <c r="O46" s="301"/>
      <c r="P46" s="301"/>
      <c r="Q46" s="301"/>
      <c r="R46" s="301"/>
      <c r="S46" s="301"/>
      <c r="T46" s="302"/>
      <c r="U46" s="297" t="s">
        <v>105</v>
      </c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9"/>
      <c r="AH46" s="297" t="s">
        <v>86</v>
      </c>
      <c r="AI46" s="298"/>
      <c r="AJ46" s="298"/>
      <c r="AK46" s="298"/>
      <c r="AL46" s="298"/>
      <c r="AM46" s="298"/>
      <c r="AN46" s="298"/>
      <c r="AO46" s="298"/>
      <c r="AP46" s="299"/>
      <c r="AQ46" s="297" t="s">
        <v>91</v>
      </c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9"/>
      <c r="BG46" s="293">
        <f>15000+4000</f>
        <v>19000</v>
      </c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5"/>
      <c r="BS46" s="290" t="s">
        <v>81</v>
      </c>
      <c r="BT46" s="291"/>
      <c r="BU46" s="291"/>
      <c r="BV46" s="291"/>
      <c r="BW46" s="291"/>
      <c r="BX46" s="291"/>
      <c r="BY46" s="291"/>
      <c r="BZ46" s="291"/>
      <c r="CA46" s="291"/>
      <c r="CB46" s="292"/>
      <c r="CC46" s="288" t="s">
        <v>90</v>
      </c>
      <c r="CD46" s="288"/>
      <c r="CE46" s="288"/>
      <c r="CF46" s="288"/>
      <c r="CG46" s="288"/>
      <c r="CH46" s="288"/>
      <c r="CI46" s="288"/>
      <c r="CJ46" s="288"/>
      <c r="CK46" s="288"/>
      <c r="CL46" s="289"/>
      <c r="CM46" s="296">
        <f t="shared" si="0"/>
        <v>0</v>
      </c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2"/>
      <c r="CY46" s="290" t="s">
        <v>81</v>
      </c>
      <c r="CZ46" s="291"/>
      <c r="DA46" s="291"/>
      <c r="DB46" s="291"/>
      <c r="DC46" s="291"/>
      <c r="DD46" s="291"/>
      <c r="DE46" s="291"/>
      <c r="DF46" s="291"/>
      <c r="DG46" s="291"/>
      <c r="DH46" s="292"/>
      <c r="DI46" s="280" t="s">
        <v>90</v>
      </c>
      <c r="DJ46" s="280"/>
      <c r="DK46" s="280"/>
      <c r="DL46" s="280"/>
      <c r="DM46" s="280"/>
      <c r="DN46" s="280"/>
      <c r="DO46" s="280"/>
      <c r="DP46" s="280"/>
      <c r="DQ46" s="280"/>
      <c r="DR46" s="281"/>
      <c r="DS46" s="282">
        <v>19000</v>
      </c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4"/>
      <c r="EE46" s="285" t="s">
        <v>81</v>
      </c>
      <c r="EF46" s="286"/>
      <c r="EG46" s="286"/>
      <c r="EH46" s="286"/>
      <c r="EI46" s="286"/>
      <c r="EJ46" s="286"/>
      <c r="EK46" s="286"/>
      <c r="EL46" s="286"/>
      <c r="EM46" s="286"/>
      <c r="EN46" s="287"/>
      <c r="EO46" s="288" t="s">
        <v>90</v>
      </c>
      <c r="EP46" s="288"/>
      <c r="EQ46" s="288"/>
      <c r="ER46" s="288"/>
      <c r="ES46" s="288"/>
      <c r="ET46" s="288"/>
      <c r="EU46" s="288"/>
      <c r="EV46" s="288"/>
      <c r="EW46" s="288"/>
      <c r="EX46" s="289"/>
    </row>
    <row r="47" spans="1:154" s="22" customFormat="1" ht="12.75" customHeight="1" thickBot="1">
      <c r="A47" s="300" t="s">
        <v>77</v>
      </c>
      <c r="B47" s="301"/>
      <c r="C47" s="301"/>
      <c r="D47" s="301"/>
      <c r="E47" s="301"/>
      <c r="F47" s="301"/>
      <c r="G47" s="301"/>
      <c r="H47" s="301"/>
      <c r="I47" s="301"/>
      <c r="J47" s="302"/>
      <c r="K47" s="303" t="s">
        <v>78</v>
      </c>
      <c r="L47" s="301"/>
      <c r="M47" s="301"/>
      <c r="N47" s="301"/>
      <c r="O47" s="301"/>
      <c r="P47" s="301"/>
      <c r="Q47" s="301"/>
      <c r="R47" s="301"/>
      <c r="S47" s="301"/>
      <c r="T47" s="302"/>
      <c r="U47" s="297" t="s">
        <v>106</v>
      </c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9"/>
      <c r="AH47" s="297" t="s">
        <v>86</v>
      </c>
      <c r="AI47" s="298"/>
      <c r="AJ47" s="298"/>
      <c r="AK47" s="298"/>
      <c r="AL47" s="298"/>
      <c r="AM47" s="298"/>
      <c r="AN47" s="298"/>
      <c r="AO47" s="298"/>
      <c r="AP47" s="299"/>
      <c r="AQ47" s="297" t="s">
        <v>96</v>
      </c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9"/>
      <c r="BG47" s="293">
        <v>279883</v>
      </c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5"/>
      <c r="BS47" s="290" t="s">
        <v>81</v>
      </c>
      <c r="BT47" s="291"/>
      <c r="BU47" s="291"/>
      <c r="BV47" s="291"/>
      <c r="BW47" s="291"/>
      <c r="BX47" s="291"/>
      <c r="BY47" s="291"/>
      <c r="BZ47" s="291"/>
      <c r="CA47" s="291"/>
      <c r="CB47" s="292"/>
      <c r="CC47" s="288" t="s">
        <v>90</v>
      </c>
      <c r="CD47" s="288"/>
      <c r="CE47" s="288"/>
      <c r="CF47" s="288"/>
      <c r="CG47" s="288"/>
      <c r="CH47" s="288"/>
      <c r="CI47" s="288"/>
      <c r="CJ47" s="288"/>
      <c r="CK47" s="288"/>
      <c r="CL47" s="289"/>
      <c r="CM47" s="296">
        <f t="shared" si="0"/>
        <v>0</v>
      </c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2"/>
      <c r="CY47" s="290" t="s">
        <v>81</v>
      </c>
      <c r="CZ47" s="291"/>
      <c r="DA47" s="291"/>
      <c r="DB47" s="291"/>
      <c r="DC47" s="291"/>
      <c r="DD47" s="291"/>
      <c r="DE47" s="291"/>
      <c r="DF47" s="291"/>
      <c r="DG47" s="291"/>
      <c r="DH47" s="292"/>
      <c r="DI47" s="280" t="s">
        <v>90</v>
      </c>
      <c r="DJ47" s="280"/>
      <c r="DK47" s="280"/>
      <c r="DL47" s="280"/>
      <c r="DM47" s="280"/>
      <c r="DN47" s="280"/>
      <c r="DO47" s="280"/>
      <c r="DP47" s="280"/>
      <c r="DQ47" s="280"/>
      <c r="DR47" s="281"/>
      <c r="DS47" s="282">
        <v>279883</v>
      </c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4"/>
      <c r="EE47" s="285" t="s">
        <v>81</v>
      </c>
      <c r="EF47" s="286"/>
      <c r="EG47" s="286"/>
      <c r="EH47" s="286"/>
      <c r="EI47" s="286"/>
      <c r="EJ47" s="286"/>
      <c r="EK47" s="286"/>
      <c r="EL47" s="286"/>
      <c r="EM47" s="286"/>
      <c r="EN47" s="287"/>
      <c r="EO47" s="288" t="s">
        <v>90</v>
      </c>
      <c r="EP47" s="288"/>
      <c r="EQ47" s="288"/>
      <c r="ER47" s="288"/>
      <c r="ES47" s="288"/>
      <c r="ET47" s="288"/>
      <c r="EU47" s="288"/>
      <c r="EV47" s="288"/>
      <c r="EW47" s="288"/>
      <c r="EX47" s="289"/>
    </row>
    <row r="48" spans="1:154" s="22" customFormat="1" ht="12.75" customHeight="1" thickBot="1">
      <c r="A48" s="300" t="s">
        <v>77</v>
      </c>
      <c r="B48" s="301"/>
      <c r="C48" s="301"/>
      <c r="D48" s="301"/>
      <c r="E48" s="301"/>
      <c r="F48" s="301"/>
      <c r="G48" s="301"/>
      <c r="H48" s="301"/>
      <c r="I48" s="301"/>
      <c r="J48" s="302"/>
      <c r="K48" s="303" t="s">
        <v>78</v>
      </c>
      <c r="L48" s="301"/>
      <c r="M48" s="301"/>
      <c r="N48" s="301"/>
      <c r="O48" s="301"/>
      <c r="P48" s="301"/>
      <c r="Q48" s="301"/>
      <c r="R48" s="301"/>
      <c r="S48" s="301"/>
      <c r="T48" s="302"/>
      <c r="U48" s="297" t="s">
        <v>104</v>
      </c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9"/>
      <c r="AH48" s="297" t="s">
        <v>86</v>
      </c>
      <c r="AI48" s="298"/>
      <c r="AJ48" s="298"/>
      <c r="AK48" s="298"/>
      <c r="AL48" s="298"/>
      <c r="AM48" s="298"/>
      <c r="AN48" s="298"/>
      <c r="AO48" s="298"/>
      <c r="AP48" s="299"/>
      <c r="AQ48" s="297" t="s">
        <v>95</v>
      </c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9"/>
      <c r="BG48" s="293">
        <f>843504-329194</f>
        <v>514310</v>
      </c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5"/>
      <c r="BS48" s="290" t="s">
        <v>81</v>
      </c>
      <c r="BT48" s="291"/>
      <c r="BU48" s="291"/>
      <c r="BV48" s="291"/>
      <c r="BW48" s="291"/>
      <c r="BX48" s="291"/>
      <c r="BY48" s="291"/>
      <c r="BZ48" s="291"/>
      <c r="CA48" s="291"/>
      <c r="CB48" s="292"/>
      <c r="CC48" s="288" t="s">
        <v>90</v>
      </c>
      <c r="CD48" s="288"/>
      <c r="CE48" s="288"/>
      <c r="CF48" s="288"/>
      <c r="CG48" s="288"/>
      <c r="CH48" s="288"/>
      <c r="CI48" s="288"/>
      <c r="CJ48" s="288"/>
      <c r="CK48" s="288"/>
      <c r="CL48" s="289"/>
      <c r="CM48" s="296">
        <f t="shared" si="0"/>
        <v>77040</v>
      </c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2"/>
      <c r="CY48" s="290" t="s">
        <v>81</v>
      </c>
      <c r="CZ48" s="291"/>
      <c r="DA48" s="291"/>
      <c r="DB48" s="291"/>
      <c r="DC48" s="291"/>
      <c r="DD48" s="291"/>
      <c r="DE48" s="291"/>
      <c r="DF48" s="291"/>
      <c r="DG48" s="291"/>
      <c r="DH48" s="292"/>
      <c r="DI48" s="280" t="s">
        <v>90</v>
      </c>
      <c r="DJ48" s="280"/>
      <c r="DK48" s="280"/>
      <c r="DL48" s="280"/>
      <c r="DM48" s="280"/>
      <c r="DN48" s="280"/>
      <c r="DO48" s="280"/>
      <c r="DP48" s="280"/>
      <c r="DQ48" s="280"/>
      <c r="DR48" s="281"/>
      <c r="DS48" s="282">
        <v>591350</v>
      </c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4"/>
      <c r="EE48" s="285" t="s">
        <v>81</v>
      </c>
      <c r="EF48" s="286"/>
      <c r="EG48" s="286"/>
      <c r="EH48" s="286"/>
      <c r="EI48" s="286"/>
      <c r="EJ48" s="286"/>
      <c r="EK48" s="286"/>
      <c r="EL48" s="286"/>
      <c r="EM48" s="286"/>
      <c r="EN48" s="287"/>
      <c r="EO48" s="288" t="s">
        <v>90</v>
      </c>
      <c r="EP48" s="288"/>
      <c r="EQ48" s="288"/>
      <c r="ER48" s="288"/>
      <c r="ES48" s="288"/>
      <c r="ET48" s="288"/>
      <c r="EU48" s="288"/>
      <c r="EV48" s="288"/>
      <c r="EW48" s="288"/>
      <c r="EX48" s="289"/>
    </row>
    <row r="49" spans="1:159" s="22" customFormat="1" ht="12.75" customHeight="1" thickBot="1">
      <c r="A49" s="300" t="s">
        <v>77</v>
      </c>
      <c r="B49" s="301"/>
      <c r="C49" s="301"/>
      <c r="D49" s="301"/>
      <c r="E49" s="301"/>
      <c r="F49" s="301"/>
      <c r="G49" s="301"/>
      <c r="H49" s="301"/>
      <c r="I49" s="301"/>
      <c r="J49" s="302"/>
      <c r="K49" s="303" t="s">
        <v>78</v>
      </c>
      <c r="L49" s="301"/>
      <c r="M49" s="301"/>
      <c r="N49" s="301"/>
      <c r="O49" s="301"/>
      <c r="P49" s="301"/>
      <c r="Q49" s="301"/>
      <c r="R49" s="301"/>
      <c r="S49" s="301"/>
      <c r="T49" s="302"/>
      <c r="U49" s="297" t="s">
        <v>79</v>
      </c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9"/>
      <c r="AH49" s="297" t="s">
        <v>86</v>
      </c>
      <c r="AI49" s="298"/>
      <c r="AJ49" s="298"/>
      <c r="AK49" s="298"/>
      <c r="AL49" s="298"/>
      <c r="AM49" s="298"/>
      <c r="AN49" s="298"/>
      <c r="AO49" s="298"/>
      <c r="AP49" s="299"/>
      <c r="AQ49" s="297" t="s">
        <v>95</v>
      </c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9"/>
      <c r="BG49" s="293">
        <v>329194</v>
      </c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5"/>
      <c r="BS49" s="290" t="s">
        <v>81</v>
      </c>
      <c r="BT49" s="291"/>
      <c r="BU49" s="291"/>
      <c r="BV49" s="291"/>
      <c r="BW49" s="291"/>
      <c r="BX49" s="291"/>
      <c r="BY49" s="291"/>
      <c r="BZ49" s="291"/>
      <c r="CA49" s="291"/>
      <c r="CB49" s="292"/>
      <c r="CC49" s="288" t="s">
        <v>90</v>
      </c>
      <c r="CD49" s="288"/>
      <c r="CE49" s="288"/>
      <c r="CF49" s="288"/>
      <c r="CG49" s="288"/>
      <c r="CH49" s="288"/>
      <c r="CI49" s="288"/>
      <c r="CJ49" s="288"/>
      <c r="CK49" s="288"/>
      <c r="CL49" s="289"/>
      <c r="CM49" s="296">
        <f t="shared" si="0"/>
        <v>0</v>
      </c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2"/>
      <c r="CY49" s="290" t="s">
        <v>81</v>
      </c>
      <c r="CZ49" s="291"/>
      <c r="DA49" s="291"/>
      <c r="DB49" s="291"/>
      <c r="DC49" s="291"/>
      <c r="DD49" s="291"/>
      <c r="DE49" s="291"/>
      <c r="DF49" s="291"/>
      <c r="DG49" s="291"/>
      <c r="DH49" s="292"/>
      <c r="DI49" s="280" t="s">
        <v>90</v>
      </c>
      <c r="DJ49" s="280"/>
      <c r="DK49" s="280"/>
      <c r="DL49" s="280"/>
      <c r="DM49" s="280"/>
      <c r="DN49" s="280"/>
      <c r="DO49" s="280"/>
      <c r="DP49" s="280"/>
      <c r="DQ49" s="280"/>
      <c r="DR49" s="281"/>
      <c r="DS49" s="282">
        <v>329194</v>
      </c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4"/>
      <c r="EE49" s="285" t="s">
        <v>81</v>
      </c>
      <c r="EF49" s="286"/>
      <c r="EG49" s="286"/>
      <c r="EH49" s="286"/>
      <c r="EI49" s="286"/>
      <c r="EJ49" s="286"/>
      <c r="EK49" s="286"/>
      <c r="EL49" s="286"/>
      <c r="EM49" s="286"/>
      <c r="EN49" s="287"/>
      <c r="EO49" s="288" t="s">
        <v>90</v>
      </c>
      <c r="EP49" s="288"/>
      <c r="EQ49" s="288"/>
      <c r="ER49" s="288"/>
      <c r="ES49" s="288"/>
      <c r="ET49" s="288"/>
      <c r="EU49" s="288"/>
      <c r="EV49" s="288"/>
      <c r="EW49" s="288"/>
      <c r="EX49" s="289"/>
      <c r="FC49" s="27">
        <f>DS49+DS56</f>
        <v>447244</v>
      </c>
    </row>
    <row r="50" spans="1:154" s="22" customFormat="1" ht="12.75" customHeight="1" thickBot="1">
      <c r="A50" s="300" t="s">
        <v>77</v>
      </c>
      <c r="B50" s="301"/>
      <c r="C50" s="301"/>
      <c r="D50" s="301"/>
      <c r="E50" s="301"/>
      <c r="F50" s="301"/>
      <c r="G50" s="301"/>
      <c r="H50" s="301"/>
      <c r="I50" s="301"/>
      <c r="J50" s="302"/>
      <c r="K50" s="303" t="s">
        <v>187</v>
      </c>
      <c r="L50" s="301"/>
      <c r="M50" s="301"/>
      <c r="N50" s="301"/>
      <c r="O50" s="301"/>
      <c r="P50" s="301"/>
      <c r="Q50" s="301"/>
      <c r="R50" s="301"/>
      <c r="S50" s="301"/>
      <c r="T50" s="302"/>
      <c r="U50" s="297" t="s">
        <v>104</v>
      </c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9"/>
      <c r="AH50" s="297" t="s">
        <v>86</v>
      </c>
      <c r="AI50" s="298"/>
      <c r="AJ50" s="298"/>
      <c r="AK50" s="298"/>
      <c r="AL50" s="298"/>
      <c r="AM50" s="298"/>
      <c r="AN50" s="298"/>
      <c r="AO50" s="298"/>
      <c r="AP50" s="299"/>
      <c r="AQ50" s="297" t="s">
        <v>95</v>
      </c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9"/>
      <c r="BG50" s="293">
        <v>0</v>
      </c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5"/>
      <c r="BS50" s="290" t="s">
        <v>81</v>
      </c>
      <c r="BT50" s="291"/>
      <c r="BU50" s="291"/>
      <c r="BV50" s="291"/>
      <c r="BW50" s="291"/>
      <c r="BX50" s="291"/>
      <c r="BY50" s="291"/>
      <c r="BZ50" s="291"/>
      <c r="CA50" s="291"/>
      <c r="CB50" s="292"/>
      <c r="CC50" s="288" t="s">
        <v>90</v>
      </c>
      <c r="CD50" s="288"/>
      <c r="CE50" s="288"/>
      <c r="CF50" s="288"/>
      <c r="CG50" s="288"/>
      <c r="CH50" s="288"/>
      <c r="CI50" s="288"/>
      <c r="CJ50" s="288"/>
      <c r="CK50" s="288"/>
      <c r="CL50" s="289"/>
      <c r="CM50" s="296">
        <f t="shared" si="0"/>
        <v>6962.6</v>
      </c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2"/>
      <c r="CY50" s="290" t="s">
        <v>81</v>
      </c>
      <c r="CZ50" s="291"/>
      <c r="DA50" s="291"/>
      <c r="DB50" s="291"/>
      <c r="DC50" s="291"/>
      <c r="DD50" s="291"/>
      <c r="DE50" s="291"/>
      <c r="DF50" s="291"/>
      <c r="DG50" s="291"/>
      <c r="DH50" s="292"/>
      <c r="DI50" s="280" t="s">
        <v>90</v>
      </c>
      <c r="DJ50" s="280"/>
      <c r="DK50" s="280"/>
      <c r="DL50" s="280"/>
      <c r="DM50" s="280"/>
      <c r="DN50" s="280"/>
      <c r="DO50" s="280"/>
      <c r="DP50" s="280"/>
      <c r="DQ50" s="280"/>
      <c r="DR50" s="281"/>
      <c r="DS50" s="282">
        <v>6962.6</v>
      </c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4"/>
      <c r="EE50" s="285" t="s">
        <v>81</v>
      </c>
      <c r="EF50" s="286"/>
      <c r="EG50" s="286"/>
      <c r="EH50" s="286"/>
      <c r="EI50" s="286"/>
      <c r="EJ50" s="286"/>
      <c r="EK50" s="286"/>
      <c r="EL50" s="286"/>
      <c r="EM50" s="286"/>
      <c r="EN50" s="287"/>
      <c r="EO50" s="288" t="s">
        <v>90</v>
      </c>
      <c r="EP50" s="288"/>
      <c r="EQ50" s="288"/>
      <c r="ER50" s="288"/>
      <c r="ES50" s="288"/>
      <c r="ET50" s="288"/>
      <c r="EU50" s="288"/>
      <c r="EV50" s="288"/>
      <c r="EW50" s="288"/>
      <c r="EX50" s="289"/>
    </row>
    <row r="51" spans="1:154" s="22" customFormat="1" ht="12.75" customHeight="1" thickBot="1">
      <c r="A51" s="300" t="s">
        <v>77</v>
      </c>
      <c r="B51" s="301"/>
      <c r="C51" s="301"/>
      <c r="D51" s="301"/>
      <c r="E51" s="301"/>
      <c r="F51" s="301"/>
      <c r="G51" s="301"/>
      <c r="H51" s="301"/>
      <c r="I51" s="301"/>
      <c r="J51" s="302"/>
      <c r="K51" s="303" t="s">
        <v>78</v>
      </c>
      <c r="L51" s="301"/>
      <c r="M51" s="301"/>
      <c r="N51" s="301"/>
      <c r="O51" s="301"/>
      <c r="P51" s="301"/>
      <c r="Q51" s="301"/>
      <c r="R51" s="301"/>
      <c r="S51" s="301"/>
      <c r="T51" s="302"/>
      <c r="U51" s="297" t="s">
        <v>150</v>
      </c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9"/>
      <c r="AH51" s="297" t="s">
        <v>86</v>
      </c>
      <c r="AI51" s="298"/>
      <c r="AJ51" s="298"/>
      <c r="AK51" s="298"/>
      <c r="AL51" s="298"/>
      <c r="AM51" s="298"/>
      <c r="AN51" s="298"/>
      <c r="AO51" s="298"/>
      <c r="AP51" s="299"/>
      <c r="AQ51" s="297" t="s">
        <v>151</v>
      </c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9"/>
      <c r="BG51" s="293">
        <v>7000</v>
      </c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5"/>
      <c r="BS51" s="290" t="s">
        <v>81</v>
      </c>
      <c r="BT51" s="291"/>
      <c r="BU51" s="291"/>
      <c r="BV51" s="291"/>
      <c r="BW51" s="291"/>
      <c r="BX51" s="291"/>
      <c r="BY51" s="291"/>
      <c r="BZ51" s="291"/>
      <c r="CA51" s="291"/>
      <c r="CB51" s="292"/>
      <c r="CC51" s="288" t="s">
        <v>90</v>
      </c>
      <c r="CD51" s="288"/>
      <c r="CE51" s="288"/>
      <c r="CF51" s="288"/>
      <c r="CG51" s="288"/>
      <c r="CH51" s="288"/>
      <c r="CI51" s="288"/>
      <c r="CJ51" s="288"/>
      <c r="CK51" s="288"/>
      <c r="CL51" s="289"/>
      <c r="CM51" s="296">
        <f t="shared" si="0"/>
        <v>4000</v>
      </c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2"/>
      <c r="CY51" s="290" t="s">
        <v>81</v>
      </c>
      <c r="CZ51" s="291"/>
      <c r="DA51" s="291"/>
      <c r="DB51" s="291"/>
      <c r="DC51" s="291"/>
      <c r="DD51" s="291"/>
      <c r="DE51" s="291"/>
      <c r="DF51" s="291"/>
      <c r="DG51" s="291"/>
      <c r="DH51" s="292"/>
      <c r="DI51" s="280" t="s">
        <v>90</v>
      </c>
      <c r="DJ51" s="280"/>
      <c r="DK51" s="280"/>
      <c r="DL51" s="280"/>
      <c r="DM51" s="280"/>
      <c r="DN51" s="280"/>
      <c r="DO51" s="280"/>
      <c r="DP51" s="280"/>
      <c r="DQ51" s="280"/>
      <c r="DR51" s="281"/>
      <c r="DS51" s="282">
        <v>11000</v>
      </c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4"/>
      <c r="EE51" s="285" t="s">
        <v>81</v>
      </c>
      <c r="EF51" s="286"/>
      <c r="EG51" s="286"/>
      <c r="EH51" s="286"/>
      <c r="EI51" s="286"/>
      <c r="EJ51" s="286"/>
      <c r="EK51" s="286"/>
      <c r="EL51" s="286"/>
      <c r="EM51" s="286"/>
      <c r="EN51" s="287"/>
      <c r="EO51" s="288" t="s">
        <v>90</v>
      </c>
      <c r="EP51" s="288"/>
      <c r="EQ51" s="288"/>
      <c r="ER51" s="288"/>
      <c r="ES51" s="288"/>
      <c r="ET51" s="288"/>
      <c r="EU51" s="288"/>
      <c r="EV51" s="288"/>
      <c r="EW51" s="288"/>
      <c r="EX51" s="289"/>
    </row>
    <row r="52" spans="1:154" s="22" customFormat="1" ht="12.75" customHeight="1" thickBot="1">
      <c r="A52" s="300" t="s">
        <v>77</v>
      </c>
      <c r="B52" s="301"/>
      <c r="C52" s="301"/>
      <c r="D52" s="301"/>
      <c r="E52" s="301"/>
      <c r="F52" s="301"/>
      <c r="G52" s="301"/>
      <c r="H52" s="301"/>
      <c r="I52" s="301"/>
      <c r="J52" s="302"/>
      <c r="K52" s="303" t="s">
        <v>78</v>
      </c>
      <c r="L52" s="301"/>
      <c r="M52" s="301"/>
      <c r="N52" s="301"/>
      <c r="O52" s="301"/>
      <c r="P52" s="301"/>
      <c r="Q52" s="301"/>
      <c r="R52" s="301"/>
      <c r="S52" s="301"/>
      <c r="T52" s="302"/>
      <c r="U52" s="297" t="s">
        <v>158</v>
      </c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9"/>
      <c r="AH52" s="297" t="s">
        <v>86</v>
      </c>
      <c r="AI52" s="298"/>
      <c r="AJ52" s="298"/>
      <c r="AK52" s="298"/>
      <c r="AL52" s="298"/>
      <c r="AM52" s="298"/>
      <c r="AN52" s="298"/>
      <c r="AO52" s="298"/>
      <c r="AP52" s="299"/>
      <c r="AQ52" s="297" t="s">
        <v>159</v>
      </c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9"/>
      <c r="BG52" s="293">
        <v>28315</v>
      </c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5"/>
      <c r="BS52" s="290" t="s">
        <v>81</v>
      </c>
      <c r="BT52" s="291"/>
      <c r="BU52" s="291"/>
      <c r="BV52" s="291"/>
      <c r="BW52" s="291"/>
      <c r="BX52" s="291"/>
      <c r="BY52" s="291"/>
      <c r="BZ52" s="291"/>
      <c r="CA52" s="291"/>
      <c r="CB52" s="292"/>
      <c r="CC52" s="288" t="s">
        <v>90</v>
      </c>
      <c r="CD52" s="288"/>
      <c r="CE52" s="288"/>
      <c r="CF52" s="288"/>
      <c r="CG52" s="288"/>
      <c r="CH52" s="288"/>
      <c r="CI52" s="288"/>
      <c r="CJ52" s="288"/>
      <c r="CK52" s="288"/>
      <c r="CL52" s="289"/>
      <c r="CM52" s="296">
        <f t="shared" si="0"/>
        <v>351250</v>
      </c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2"/>
      <c r="CY52" s="290" t="s">
        <v>81</v>
      </c>
      <c r="CZ52" s="291"/>
      <c r="DA52" s="291"/>
      <c r="DB52" s="291"/>
      <c r="DC52" s="291"/>
      <c r="DD52" s="291"/>
      <c r="DE52" s="291"/>
      <c r="DF52" s="291"/>
      <c r="DG52" s="291"/>
      <c r="DH52" s="292"/>
      <c r="DI52" s="280" t="s">
        <v>90</v>
      </c>
      <c r="DJ52" s="280"/>
      <c r="DK52" s="280"/>
      <c r="DL52" s="280"/>
      <c r="DM52" s="280"/>
      <c r="DN52" s="280"/>
      <c r="DO52" s="280"/>
      <c r="DP52" s="280"/>
      <c r="DQ52" s="280"/>
      <c r="DR52" s="281"/>
      <c r="DS52" s="282">
        <v>379565</v>
      </c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4"/>
      <c r="EE52" s="285" t="s">
        <v>81</v>
      </c>
      <c r="EF52" s="286"/>
      <c r="EG52" s="286"/>
      <c r="EH52" s="286"/>
      <c r="EI52" s="286"/>
      <c r="EJ52" s="286"/>
      <c r="EK52" s="286"/>
      <c r="EL52" s="286"/>
      <c r="EM52" s="286"/>
      <c r="EN52" s="287"/>
      <c r="EO52" s="288" t="s">
        <v>90</v>
      </c>
      <c r="EP52" s="288"/>
      <c r="EQ52" s="288"/>
      <c r="ER52" s="288"/>
      <c r="ES52" s="288"/>
      <c r="ET52" s="288"/>
      <c r="EU52" s="288"/>
      <c r="EV52" s="288"/>
      <c r="EW52" s="288"/>
      <c r="EX52" s="289"/>
    </row>
    <row r="53" spans="1:154" s="22" customFormat="1" ht="12.75" customHeight="1" thickBot="1">
      <c r="A53" s="300" t="s">
        <v>77</v>
      </c>
      <c r="B53" s="301"/>
      <c r="C53" s="301"/>
      <c r="D53" s="301"/>
      <c r="E53" s="301"/>
      <c r="F53" s="301"/>
      <c r="G53" s="301"/>
      <c r="H53" s="301"/>
      <c r="I53" s="301"/>
      <c r="J53" s="302"/>
      <c r="K53" s="303" t="s">
        <v>78</v>
      </c>
      <c r="L53" s="301"/>
      <c r="M53" s="301"/>
      <c r="N53" s="301"/>
      <c r="O53" s="301"/>
      <c r="P53" s="301"/>
      <c r="Q53" s="301"/>
      <c r="R53" s="301"/>
      <c r="S53" s="301"/>
      <c r="T53" s="302"/>
      <c r="U53" s="297" t="s">
        <v>171</v>
      </c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9"/>
      <c r="AH53" s="297" t="s">
        <v>86</v>
      </c>
      <c r="AI53" s="298"/>
      <c r="AJ53" s="298"/>
      <c r="AK53" s="298"/>
      <c r="AL53" s="298"/>
      <c r="AM53" s="298"/>
      <c r="AN53" s="298"/>
      <c r="AO53" s="298"/>
      <c r="AP53" s="299"/>
      <c r="AQ53" s="297" t="s">
        <v>97</v>
      </c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9"/>
      <c r="BG53" s="293">
        <f>5335190+53352</f>
        <v>5388542</v>
      </c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5"/>
      <c r="BS53" s="290" t="s">
        <v>81</v>
      </c>
      <c r="BT53" s="291"/>
      <c r="BU53" s="291"/>
      <c r="BV53" s="291"/>
      <c r="BW53" s="291"/>
      <c r="BX53" s="291"/>
      <c r="BY53" s="291"/>
      <c r="BZ53" s="291"/>
      <c r="CA53" s="291"/>
      <c r="CB53" s="292"/>
      <c r="CC53" s="288" t="s">
        <v>90</v>
      </c>
      <c r="CD53" s="288"/>
      <c r="CE53" s="288"/>
      <c r="CF53" s="288"/>
      <c r="CG53" s="288"/>
      <c r="CH53" s="288"/>
      <c r="CI53" s="288"/>
      <c r="CJ53" s="288"/>
      <c r="CK53" s="288"/>
      <c r="CL53" s="289"/>
      <c r="CM53" s="296">
        <f t="shared" si="0"/>
        <v>-334666.36000000034</v>
      </c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2"/>
      <c r="CY53" s="290" t="s">
        <v>81</v>
      </c>
      <c r="CZ53" s="291"/>
      <c r="DA53" s="291"/>
      <c r="DB53" s="291"/>
      <c r="DC53" s="291"/>
      <c r="DD53" s="291"/>
      <c r="DE53" s="291"/>
      <c r="DF53" s="291"/>
      <c r="DG53" s="291"/>
      <c r="DH53" s="292"/>
      <c r="DI53" s="280" t="s">
        <v>90</v>
      </c>
      <c r="DJ53" s="280"/>
      <c r="DK53" s="280"/>
      <c r="DL53" s="280"/>
      <c r="DM53" s="280"/>
      <c r="DN53" s="280"/>
      <c r="DO53" s="280"/>
      <c r="DP53" s="280"/>
      <c r="DQ53" s="280"/>
      <c r="DR53" s="281"/>
      <c r="DS53" s="282">
        <v>5053875.64</v>
      </c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4"/>
      <c r="EE53" s="285" t="s">
        <v>81</v>
      </c>
      <c r="EF53" s="286"/>
      <c r="EG53" s="286"/>
      <c r="EH53" s="286"/>
      <c r="EI53" s="286"/>
      <c r="EJ53" s="286"/>
      <c r="EK53" s="286"/>
      <c r="EL53" s="286"/>
      <c r="EM53" s="286"/>
      <c r="EN53" s="287"/>
      <c r="EO53" s="288" t="s">
        <v>90</v>
      </c>
      <c r="EP53" s="288"/>
      <c r="EQ53" s="288"/>
      <c r="ER53" s="288"/>
      <c r="ES53" s="288"/>
      <c r="ET53" s="288"/>
      <c r="EU53" s="288"/>
      <c r="EV53" s="288"/>
      <c r="EW53" s="288"/>
      <c r="EX53" s="289"/>
    </row>
    <row r="54" spans="1:154" s="22" customFormat="1" ht="12.75" customHeight="1" thickBot="1">
      <c r="A54" s="300" t="s">
        <v>77</v>
      </c>
      <c r="B54" s="301"/>
      <c r="C54" s="301"/>
      <c r="D54" s="301"/>
      <c r="E54" s="301"/>
      <c r="F54" s="301"/>
      <c r="G54" s="301"/>
      <c r="H54" s="301"/>
      <c r="I54" s="301"/>
      <c r="J54" s="302"/>
      <c r="K54" s="297" t="s">
        <v>190</v>
      </c>
      <c r="L54" s="298"/>
      <c r="M54" s="298"/>
      <c r="N54" s="298"/>
      <c r="O54" s="298"/>
      <c r="P54" s="298"/>
      <c r="Q54" s="298"/>
      <c r="R54" s="298"/>
      <c r="S54" s="298"/>
      <c r="T54" s="299"/>
      <c r="U54" s="297" t="s">
        <v>177</v>
      </c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9"/>
      <c r="AH54" s="297" t="s">
        <v>86</v>
      </c>
      <c r="AI54" s="298"/>
      <c r="AJ54" s="298"/>
      <c r="AK54" s="298"/>
      <c r="AL54" s="298"/>
      <c r="AM54" s="298"/>
      <c r="AN54" s="298"/>
      <c r="AO54" s="298"/>
      <c r="AP54" s="299"/>
      <c r="AQ54" s="297" t="s">
        <v>97</v>
      </c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9"/>
      <c r="BG54" s="293">
        <f>157248+85000</f>
        <v>242248</v>
      </c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5"/>
      <c r="BS54" s="290" t="s">
        <v>81</v>
      </c>
      <c r="BT54" s="291"/>
      <c r="BU54" s="291"/>
      <c r="BV54" s="291"/>
      <c r="BW54" s="291"/>
      <c r="BX54" s="291"/>
      <c r="BY54" s="291"/>
      <c r="BZ54" s="291"/>
      <c r="CA54" s="291"/>
      <c r="CB54" s="292"/>
      <c r="CC54" s="288" t="s">
        <v>90</v>
      </c>
      <c r="CD54" s="288"/>
      <c r="CE54" s="288"/>
      <c r="CF54" s="288"/>
      <c r="CG54" s="288"/>
      <c r="CH54" s="288"/>
      <c r="CI54" s="288"/>
      <c r="CJ54" s="288"/>
      <c r="CK54" s="288"/>
      <c r="CL54" s="289"/>
      <c r="CM54" s="296">
        <f t="shared" si="0"/>
        <v>0</v>
      </c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2"/>
      <c r="CY54" s="290" t="s">
        <v>81</v>
      </c>
      <c r="CZ54" s="291"/>
      <c r="DA54" s="291"/>
      <c r="DB54" s="291"/>
      <c r="DC54" s="291"/>
      <c r="DD54" s="291"/>
      <c r="DE54" s="291"/>
      <c r="DF54" s="291"/>
      <c r="DG54" s="291"/>
      <c r="DH54" s="292"/>
      <c r="DI54" s="280" t="s">
        <v>90</v>
      </c>
      <c r="DJ54" s="280"/>
      <c r="DK54" s="280"/>
      <c r="DL54" s="280"/>
      <c r="DM54" s="280"/>
      <c r="DN54" s="280"/>
      <c r="DO54" s="280"/>
      <c r="DP54" s="280"/>
      <c r="DQ54" s="280"/>
      <c r="DR54" s="281"/>
      <c r="DS54" s="282">
        <v>242248</v>
      </c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4"/>
      <c r="EE54" s="285" t="s">
        <v>81</v>
      </c>
      <c r="EF54" s="286"/>
      <c r="EG54" s="286"/>
      <c r="EH54" s="286"/>
      <c r="EI54" s="286"/>
      <c r="EJ54" s="286"/>
      <c r="EK54" s="286"/>
      <c r="EL54" s="286"/>
      <c r="EM54" s="286"/>
      <c r="EN54" s="287"/>
      <c r="EO54" s="288" t="s">
        <v>90</v>
      </c>
      <c r="EP54" s="288"/>
      <c r="EQ54" s="288"/>
      <c r="ER54" s="288"/>
      <c r="ES54" s="288"/>
      <c r="ET54" s="288"/>
      <c r="EU54" s="288"/>
      <c r="EV54" s="288"/>
      <c r="EW54" s="288"/>
      <c r="EX54" s="289"/>
    </row>
    <row r="55" spans="1:154" s="22" customFormat="1" ht="12.75" customHeight="1" thickBot="1">
      <c r="A55" s="300" t="s">
        <v>77</v>
      </c>
      <c r="B55" s="301"/>
      <c r="C55" s="301"/>
      <c r="D55" s="301"/>
      <c r="E55" s="301"/>
      <c r="F55" s="301"/>
      <c r="G55" s="301"/>
      <c r="H55" s="301"/>
      <c r="I55" s="301"/>
      <c r="J55" s="302"/>
      <c r="K55" s="303" t="s">
        <v>78</v>
      </c>
      <c r="L55" s="301"/>
      <c r="M55" s="301"/>
      <c r="N55" s="301"/>
      <c r="O55" s="301"/>
      <c r="P55" s="301"/>
      <c r="Q55" s="301"/>
      <c r="R55" s="301"/>
      <c r="S55" s="301"/>
      <c r="T55" s="302"/>
      <c r="U55" s="297" t="s">
        <v>107</v>
      </c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9"/>
      <c r="AH55" s="297" t="s">
        <v>86</v>
      </c>
      <c r="AI55" s="298"/>
      <c r="AJ55" s="298"/>
      <c r="AK55" s="298"/>
      <c r="AL55" s="298"/>
      <c r="AM55" s="298"/>
      <c r="AN55" s="298"/>
      <c r="AO55" s="298"/>
      <c r="AP55" s="299"/>
      <c r="AQ55" s="297" t="s">
        <v>98</v>
      </c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9"/>
      <c r="BG55" s="293">
        <f>244725-118050-28315</f>
        <v>98360</v>
      </c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5"/>
      <c r="BS55" s="290" t="s">
        <v>81</v>
      </c>
      <c r="BT55" s="291"/>
      <c r="BU55" s="291"/>
      <c r="BV55" s="291"/>
      <c r="BW55" s="291"/>
      <c r="BX55" s="291"/>
      <c r="BY55" s="291"/>
      <c r="BZ55" s="291"/>
      <c r="CA55" s="291"/>
      <c r="CB55" s="292"/>
      <c r="CC55" s="288" t="s">
        <v>90</v>
      </c>
      <c r="CD55" s="288"/>
      <c r="CE55" s="288"/>
      <c r="CF55" s="288"/>
      <c r="CG55" s="288"/>
      <c r="CH55" s="288"/>
      <c r="CI55" s="288"/>
      <c r="CJ55" s="288"/>
      <c r="CK55" s="288"/>
      <c r="CL55" s="289"/>
      <c r="CM55" s="296">
        <f t="shared" si="0"/>
        <v>82950</v>
      </c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2"/>
      <c r="CY55" s="290" t="s">
        <v>81</v>
      </c>
      <c r="CZ55" s="291"/>
      <c r="DA55" s="291"/>
      <c r="DB55" s="291"/>
      <c r="DC55" s="291"/>
      <c r="DD55" s="291"/>
      <c r="DE55" s="291"/>
      <c r="DF55" s="291"/>
      <c r="DG55" s="291"/>
      <c r="DH55" s="292"/>
      <c r="DI55" s="280" t="s">
        <v>90</v>
      </c>
      <c r="DJ55" s="280"/>
      <c r="DK55" s="280"/>
      <c r="DL55" s="280"/>
      <c r="DM55" s="280"/>
      <c r="DN55" s="280"/>
      <c r="DO55" s="280"/>
      <c r="DP55" s="280"/>
      <c r="DQ55" s="280"/>
      <c r="DR55" s="281"/>
      <c r="DS55" s="282">
        <v>181310</v>
      </c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4"/>
      <c r="EE55" s="285" t="s">
        <v>81</v>
      </c>
      <c r="EF55" s="286"/>
      <c r="EG55" s="286"/>
      <c r="EH55" s="286"/>
      <c r="EI55" s="286"/>
      <c r="EJ55" s="286"/>
      <c r="EK55" s="286"/>
      <c r="EL55" s="286"/>
      <c r="EM55" s="286"/>
      <c r="EN55" s="287"/>
      <c r="EO55" s="288" t="s">
        <v>90</v>
      </c>
      <c r="EP55" s="288"/>
      <c r="EQ55" s="288"/>
      <c r="ER55" s="288"/>
      <c r="ES55" s="288"/>
      <c r="ET55" s="288"/>
      <c r="EU55" s="288"/>
      <c r="EV55" s="288"/>
      <c r="EW55" s="288"/>
      <c r="EX55" s="289"/>
    </row>
    <row r="56" spans="1:154" s="22" customFormat="1" ht="12.75" customHeight="1" thickBot="1">
      <c r="A56" s="300" t="s">
        <v>77</v>
      </c>
      <c r="B56" s="301"/>
      <c r="C56" s="301"/>
      <c r="D56" s="301"/>
      <c r="E56" s="301"/>
      <c r="F56" s="301"/>
      <c r="G56" s="301"/>
      <c r="H56" s="301"/>
      <c r="I56" s="301"/>
      <c r="J56" s="302"/>
      <c r="K56" s="303" t="s">
        <v>78</v>
      </c>
      <c r="L56" s="301"/>
      <c r="M56" s="301"/>
      <c r="N56" s="301"/>
      <c r="O56" s="301"/>
      <c r="P56" s="301"/>
      <c r="Q56" s="301"/>
      <c r="R56" s="301"/>
      <c r="S56" s="301"/>
      <c r="T56" s="302"/>
      <c r="U56" s="297" t="s">
        <v>79</v>
      </c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9"/>
      <c r="AH56" s="297" t="s">
        <v>86</v>
      </c>
      <c r="AI56" s="298"/>
      <c r="AJ56" s="298"/>
      <c r="AK56" s="298"/>
      <c r="AL56" s="298"/>
      <c r="AM56" s="298"/>
      <c r="AN56" s="298"/>
      <c r="AO56" s="298"/>
      <c r="AP56" s="299"/>
      <c r="AQ56" s="297" t="s">
        <v>98</v>
      </c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9"/>
      <c r="BG56" s="293">
        <v>118050</v>
      </c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5"/>
      <c r="BS56" s="290" t="s">
        <v>81</v>
      </c>
      <c r="BT56" s="291"/>
      <c r="BU56" s="291"/>
      <c r="BV56" s="291"/>
      <c r="BW56" s="291"/>
      <c r="BX56" s="291"/>
      <c r="BY56" s="291"/>
      <c r="BZ56" s="291"/>
      <c r="CA56" s="291"/>
      <c r="CB56" s="292"/>
      <c r="CC56" s="288" t="s">
        <v>90</v>
      </c>
      <c r="CD56" s="288"/>
      <c r="CE56" s="288"/>
      <c r="CF56" s="288"/>
      <c r="CG56" s="288"/>
      <c r="CH56" s="288"/>
      <c r="CI56" s="288"/>
      <c r="CJ56" s="288"/>
      <c r="CK56" s="288"/>
      <c r="CL56" s="289"/>
      <c r="CM56" s="296">
        <f t="shared" si="0"/>
        <v>0</v>
      </c>
      <c r="CN56" s="291"/>
      <c r="CO56" s="291"/>
      <c r="CP56" s="291"/>
      <c r="CQ56" s="291"/>
      <c r="CR56" s="291"/>
      <c r="CS56" s="291"/>
      <c r="CT56" s="291"/>
      <c r="CU56" s="291"/>
      <c r="CV56" s="291"/>
      <c r="CW56" s="291"/>
      <c r="CX56" s="292"/>
      <c r="CY56" s="290" t="s">
        <v>81</v>
      </c>
      <c r="CZ56" s="291"/>
      <c r="DA56" s="291"/>
      <c r="DB56" s="291"/>
      <c r="DC56" s="291"/>
      <c r="DD56" s="291"/>
      <c r="DE56" s="291"/>
      <c r="DF56" s="291"/>
      <c r="DG56" s="291"/>
      <c r="DH56" s="292"/>
      <c r="DI56" s="280" t="s">
        <v>90</v>
      </c>
      <c r="DJ56" s="280"/>
      <c r="DK56" s="280"/>
      <c r="DL56" s="280"/>
      <c r="DM56" s="280"/>
      <c r="DN56" s="280"/>
      <c r="DO56" s="280"/>
      <c r="DP56" s="280"/>
      <c r="DQ56" s="280"/>
      <c r="DR56" s="281"/>
      <c r="DS56" s="282">
        <v>118050</v>
      </c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4"/>
      <c r="EE56" s="285" t="s">
        <v>81</v>
      </c>
      <c r="EF56" s="286"/>
      <c r="EG56" s="286"/>
      <c r="EH56" s="286"/>
      <c r="EI56" s="286"/>
      <c r="EJ56" s="286"/>
      <c r="EK56" s="286"/>
      <c r="EL56" s="286"/>
      <c r="EM56" s="286"/>
      <c r="EN56" s="287"/>
      <c r="EO56" s="288" t="s">
        <v>90</v>
      </c>
      <c r="EP56" s="288"/>
      <c r="EQ56" s="288"/>
      <c r="ER56" s="288"/>
      <c r="ES56" s="288"/>
      <c r="ET56" s="288"/>
      <c r="EU56" s="288"/>
      <c r="EV56" s="288"/>
      <c r="EW56" s="288"/>
      <c r="EX56" s="289"/>
    </row>
    <row r="57" spans="1:154" s="22" customFormat="1" ht="12" customHeight="1" thickBot="1">
      <c r="A57" s="300" t="s">
        <v>77</v>
      </c>
      <c r="B57" s="301"/>
      <c r="C57" s="301"/>
      <c r="D57" s="301"/>
      <c r="E57" s="301"/>
      <c r="F57" s="301"/>
      <c r="G57" s="301"/>
      <c r="H57" s="301"/>
      <c r="I57" s="301"/>
      <c r="J57" s="302"/>
      <c r="K57" s="303" t="s">
        <v>78</v>
      </c>
      <c r="L57" s="301"/>
      <c r="M57" s="301"/>
      <c r="N57" s="301"/>
      <c r="O57" s="301"/>
      <c r="P57" s="301"/>
      <c r="Q57" s="301"/>
      <c r="R57" s="301"/>
      <c r="S57" s="301"/>
      <c r="T57" s="302"/>
      <c r="U57" s="297" t="s">
        <v>108</v>
      </c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9"/>
      <c r="AH57" s="297" t="s">
        <v>86</v>
      </c>
      <c r="AI57" s="298"/>
      <c r="AJ57" s="298"/>
      <c r="AK57" s="298"/>
      <c r="AL57" s="298"/>
      <c r="AM57" s="298"/>
      <c r="AN57" s="298"/>
      <c r="AO57" s="298"/>
      <c r="AP57" s="299"/>
      <c r="AQ57" s="297" t="s">
        <v>99</v>
      </c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9"/>
      <c r="BG57" s="293">
        <v>284482</v>
      </c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5"/>
      <c r="BS57" s="290" t="s">
        <v>81</v>
      </c>
      <c r="BT57" s="291"/>
      <c r="BU57" s="291"/>
      <c r="BV57" s="291"/>
      <c r="BW57" s="291"/>
      <c r="BX57" s="291"/>
      <c r="BY57" s="291"/>
      <c r="BZ57" s="291"/>
      <c r="CA57" s="291"/>
      <c r="CB57" s="292"/>
      <c r="CC57" s="288" t="s">
        <v>90</v>
      </c>
      <c r="CD57" s="288"/>
      <c r="CE57" s="288"/>
      <c r="CF57" s="288"/>
      <c r="CG57" s="288"/>
      <c r="CH57" s="288"/>
      <c r="CI57" s="288"/>
      <c r="CJ57" s="288"/>
      <c r="CK57" s="288"/>
      <c r="CL57" s="289"/>
      <c r="CM57" s="296">
        <f t="shared" si="0"/>
        <v>13037.400000000023</v>
      </c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2"/>
      <c r="CY57" s="290" t="s">
        <v>81</v>
      </c>
      <c r="CZ57" s="291"/>
      <c r="DA57" s="291"/>
      <c r="DB57" s="291"/>
      <c r="DC57" s="291"/>
      <c r="DD57" s="291"/>
      <c r="DE57" s="291"/>
      <c r="DF57" s="291"/>
      <c r="DG57" s="291"/>
      <c r="DH57" s="292"/>
      <c r="DI57" s="280" t="s">
        <v>90</v>
      </c>
      <c r="DJ57" s="280"/>
      <c r="DK57" s="280"/>
      <c r="DL57" s="280"/>
      <c r="DM57" s="280"/>
      <c r="DN57" s="280"/>
      <c r="DO57" s="280"/>
      <c r="DP57" s="280"/>
      <c r="DQ57" s="280"/>
      <c r="DR57" s="281"/>
      <c r="DS57" s="282">
        <v>297519.4</v>
      </c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4"/>
      <c r="EE57" s="285" t="s">
        <v>81</v>
      </c>
      <c r="EF57" s="286"/>
      <c r="EG57" s="286"/>
      <c r="EH57" s="286"/>
      <c r="EI57" s="286"/>
      <c r="EJ57" s="286"/>
      <c r="EK57" s="286"/>
      <c r="EL57" s="286"/>
      <c r="EM57" s="286"/>
      <c r="EN57" s="287"/>
      <c r="EO57" s="288" t="s">
        <v>90</v>
      </c>
      <c r="EP57" s="288"/>
      <c r="EQ57" s="288"/>
      <c r="ER57" s="288"/>
      <c r="ES57" s="288"/>
      <c r="ET57" s="288"/>
      <c r="EU57" s="288"/>
      <c r="EV57" s="288"/>
      <c r="EW57" s="288"/>
      <c r="EX57" s="289"/>
    </row>
    <row r="58" spans="1:154" s="22" customFormat="1" ht="12" customHeight="1" thickBot="1">
      <c r="A58" s="300" t="s">
        <v>77</v>
      </c>
      <c r="B58" s="301"/>
      <c r="C58" s="301"/>
      <c r="D58" s="301"/>
      <c r="E58" s="301"/>
      <c r="F58" s="301"/>
      <c r="G58" s="301"/>
      <c r="H58" s="301"/>
      <c r="I58" s="301"/>
      <c r="J58" s="302"/>
      <c r="K58" s="303" t="s">
        <v>78</v>
      </c>
      <c r="L58" s="301"/>
      <c r="M58" s="301"/>
      <c r="N58" s="301"/>
      <c r="O58" s="301"/>
      <c r="P58" s="301"/>
      <c r="Q58" s="301"/>
      <c r="R58" s="301"/>
      <c r="S58" s="301"/>
      <c r="T58" s="302"/>
      <c r="U58" s="297" t="s">
        <v>109</v>
      </c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9"/>
      <c r="AH58" s="297" t="s">
        <v>86</v>
      </c>
      <c r="AI58" s="298"/>
      <c r="AJ58" s="298"/>
      <c r="AK58" s="298"/>
      <c r="AL58" s="298"/>
      <c r="AM58" s="298"/>
      <c r="AN58" s="298"/>
      <c r="AO58" s="298"/>
      <c r="AP58" s="299"/>
      <c r="AQ58" s="297" t="s">
        <v>100</v>
      </c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9"/>
      <c r="BG58" s="293">
        <v>0</v>
      </c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5"/>
      <c r="BS58" s="290" t="s">
        <v>81</v>
      </c>
      <c r="BT58" s="291"/>
      <c r="BU58" s="291"/>
      <c r="BV58" s="291"/>
      <c r="BW58" s="291"/>
      <c r="BX58" s="291"/>
      <c r="BY58" s="291"/>
      <c r="BZ58" s="291"/>
      <c r="CA58" s="291"/>
      <c r="CB58" s="292"/>
      <c r="CC58" s="288" t="s">
        <v>90</v>
      </c>
      <c r="CD58" s="288"/>
      <c r="CE58" s="288"/>
      <c r="CF58" s="288"/>
      <c r="CG58" s="288"/>
      <c r="CH58" s="288"/>
      <c r="CI58" s="288"/>
      <c r="CJ58" s="288"/>
      <c r="CK58" s="288"/>
      <c r="CL58" s="289"/>
      <c r="CM58" s="296">
        <f t="shared" si="0"/>
        <v>50000</v>
      </c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2"/>
      <c r="CY58" s="290" t="s">
        <v>81</v>
      </c>
      <c r="CZ58" s="291"/>
      <c r="DA58" s="291"/>
      <c r="DB58" s="291"/>
      <c r="DC58" s="291"/>
      <c r="DD58" s="291"/>
      <c r="DE58" s="291"/>
      <c r="DF58" s="291"/>
      <c r="DG58" s="291"/>
      <c r="DH58" s="292"/>
      <c r="DI58" s="280" t="s">
        <v>90</v>
      </c>
      <c r="DJ58" s="280"/>
      <c r="DK58" s="280"/>
      <c r="DL58" s="280"/>
      <c r="DM58" s="280"/>
      <c r="DN58" s="280"/>
      <c r="DO58" s="280"/>
      <c r="DP58" s="280"/>
      <c r="DQ58" s="280"/>
      <c r="DR58" s="281"/>
      <c r="DS58" s="282">
        <v>50000</v>
      </c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4"/>
      <c r="EE58" s="285" t="s">
        <v>81</v>
      </c>
      <c r="EF58" s="286"/>
      <c r="EG58" s="286"/>
      <c r="EH58" s="286"/>
      <c r="EI58" s="286"/>
      <c r="EJ58" s="286"/>
      <c r="EK58" s="286"/>
      <c r="EL58" s="286"/>
      <c r="EM58" s="286"/>
      <c r="EN58" s="287"/>
      <c r="EO58" s="288" t="s">
        <v>90</v>
      </c>
      <c r="EP58" s="288"/>
      <c r="EQ58" s="288"/>
      <c r="ER58" s="288"/>
      <c r="ES58" s="288"/>
      <c r="ET58" s="288"/>
      <c r="EU58" s="288"/>
      <c r="EV58" s="288"/>
      <c r="EW58" s="288"/>
      <c r="EX58" s="289"/>
    </row>
    <row r="59" spans="1:154" s="22" customFormat="1" ht="12" customHeight="1" thickBot="1">
      <c r="A59" s="300" t="s">
        <v>77</v>
      </c>
      <c r="B59" s="301"/>
      <c r="C59" s="301"/>
      <c r="D59" s="301"/>
      <c r="E59" s="301"/>
      <c r="F59" s="301"/>
      <c r="G59" s="301"/>
      <c r="H59" s="301"/>
      <c r="I59" s="301"/>
      <c r="J59" s="302"/>
      <c r="K59" s="303" t="s">
        <v>78</v>
      </c>
      <c r="L59" s="301"/>
      <c r="M59" s="301"/>
      <c r="N59" s="301"/>
      <c r="O59" s="301"/>
      <c r="P59" s="301"/>
      <c r="Q59" s="301"/>
      <c r="R59" s="301"/>
      <c r="S59" s="301"/>
      <c r="T59" s="302"/>
      <c r="U59" s="297" t="s">
        <v>105</v>
      </c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9"/>
      <c r="AH59" s="297" t="s">
        <v>132</v>
      </c>
      <c r="AI59" s="298"/>
      <c r="AJ59" s="298"/>
      <c r="AK59" s="298"/>
      <c r="AL59" s="298"/>
      <c r="AM59" s="298"/>
      <c r="AN59" s="298"/>
      <c r="AO59" s="298"/>
      <c r="AP59" s="299"/>
      <c r="AQ59" s="297" t="s">
        <v>91</v>
      </c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9"/>
      <c r="BG59" s="293">
        <f>271700+322300</f>
        <v>594000</v>
      </c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5"/>
      <c r="BS59" s="290" t="s">
        <v>81</v>
      </c>
      <c r="BT59" s="291"/>
      <c r="BU59" s="291"/>
      <c r="BV59" s="291"/>
      <c r="BW59" s="291"/>
      <c r="BX59" s="291"/>
      <c r="BY59" s="291"/>
      <c r="BZ59" s="291"/>
      <c r="CA59" s="291"/>
      <c r="CB59" s="292"/>
      <c r="CC59" s="288" t="s">
        <v>90</v>
      </c>
      <c r="CD59" s="288"/>
      <c r="CE59" s="288"/>
      <c r="CF59" s="288"/>
      <c r="CG59" s="288"/>
      <c r="CH59" s="288"/>
      <c r="CI59" s="288"/>
      <c r="CJ59" s="288"/>
      <c r="CK59" s="288"/>
      <c r="CL59" s="289"/>
      <c r="CM59" s="296">
        <f t="shared" si="0"/>
        <v>0</v>
      </c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2"/>
      <c r="CY59" s="290" t="s">
        <v>81</v>
      </c>
      <c r="CZ59" s="291"/>
      <c r="DA59" s="291"/>
      <c r="DB59" s="291"/>
      <c r="DC59" s="291"/>
      <c r="DD59" s="291"/>
      <c r="DE59" s="291"/>
      <c r="DF59" s="291"/>
      <c r="DG59" s="291"/>
      <c r="DH59" s="292"/>
      <c r="DI59" s="280" t="s">
        <v>90</v>
      </c>
      <c r="DJ59" s="280"/>
      <c r="DK59" s="280"/>
      <c r="DL59" s="280"/>
      <c r="DM59" s="280"/>
      <c r="DN59" s="280"/>
      <c r="DO59" s="280"/>
      <c r="DP59" s="280"/>
      <c r="DQ59" s="280"/>
      <c r="DR59" s="281"/>
      <c r="DS59" s="282">
        <v>594000</v>
      </c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4"/>
      <c r="EE59" s="285" t="s">
        <v>81</v>
      </c>
      <c r="EF59" s="286"/>
      <c r="EG59" s="286"/>
      <c r="EH59" s="286"/>
      <c r="EI59" s="286"/>
      <c r="EJ59" s="286"/>
      <c r="EK59" s="286"/>
      <c r="EL59" s="286"/>
      <c r="EM59" s="286"/>
      <c r="EN59" s="287"/>
      <c r="EO59" s="288" t="s">
        <v>90</v>
      </c>
      <c r="EP59" s="288"/>
      <c r="EQ59" s="288"/>
      <c r="ER59" s="288"/>
      <c r="ES59" s="288"/>
      <c r="ET59" s="288"/>
      <c r="EU59" s="288"/>
      <c r="EV59" s="288"/>
      <c r="EW59" s="288"/>
      <c r="EX59" s="289"/>
    </row>
    <row r="60" spans="1:154" s="22" customFormat="1" ht="12" customHeight="1" thickBot="1">
      <c r="A60" s="300" t="s">
        <v>77</v>
      </c>
      <c r="B60" s="301"/>
      <c r="C60" s="301"/>
      <c r="D60" s="301"/>
      <c r="E60" s="301"/>
      <c r="F60" s="301"/>
      <c r="G60" s="301"/>
      <c r="H60" s="301"/>
      <c r="I60" s="301"/>
      <c r="J60" s="302"/>
      <c r="K60" s="303" t="s">
        <v>78</v>
      </c>
      <c r="L60" s="301"/>
      <c r="M60" s="301"/>
      <c r="N60" s="301"/>
      <c r="O60" s="301"/>
      <c r="P60" s="301"/>
      <c r="Q60" s="301"/>
      <c r="R60" s="301"/>
      <c r="S60" s="301"/>
      <c r="T60" s="302"/>
      <c r="U60" s="297" t="s">
        <v>179</v>
      </c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9"/>
      <c r="AH60" s="297" t="s">
        <v>87</v>
      </c>
      <c r="AI60" s="298"/>
      <c r="AJ60" s="298"/>
      <c r="AK60" s="298"/>
      <c r="AL60" s="298"/>
      <c r="AM60" s="298"/>
      <c r="AN60" s="298"/>
      <c r="AO60" s="298"/>
      <c r="AP60" s="299"/>
      <c r="AQ60" s="297" t="s">
        <v>101</v>
      </c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9"/>
      <c r="BG60" s="293">
        <v>527472</v>
      </c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5"/>
      <c r="BS60" s="290" t="s">
        <v>81</v>
      </c>
      <c r="BT60" s="291"/>
      <c r="BU60" s="291"/>
      <c r="BV60" s="291"/>
      <c r="BW60" s="291"/>
      <c r="BX60" s="291"/>
      <c r="BY60" s="291"/>
      <c r="BZ60" s="291"/>
      <c r="CA60" s="291"/>
      <c r="CB60" s="292"/>
      <c r="CC60" s="288" t="s">
        <v>90</v>
      </c>
      <c r="CD60" s="288"/>
      <c r="CE60" s="288"/>
      <c r="CF60" s="288"/>
      <c r="CG60" s="288"/>
      <c r="CH60" s="288"/>
      <c r="CI60" s="288"/>
      <c r="CJ60" s="288"/>
      <c r="CK60" s="288"/>
      <c r="CL60" s="289"/>
      <c r="CM60" s="296">
        <f t="shared" si="0"/>
        <v>-73429.93</v>
      </c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2"/>
      <c r="CY60" s="290" t="s">
        <v>81</v>
      </c>
      <c r="CZ60" s="291"/>
      <c r="DA60" s="291"/>
      <c r="DB60" s="291"/>
      <c r="DC60" s="291"/>
      <c r="DD60" s="291"/>
      <c r="DE60" s="291"/>
      <c r="DF60" s="291"/>
      <c r="DG60" s="291"/>
      <c r="DH60" s="292"/>
      <c r="DI60" s="280" t="s">
        <v>90</v>
      </c>
      <c r="DJ60" s="280"/>
      <c r="DK60" s="280"/>
      <c r="DL60" s="280"/>
      <c r="DM60" s="280"/>
      <c r="DN60" s="280"/>
      <c r="DO60" s="280"/>
      <c r="DP60" s="280"/>
      <c r="DQ60" s="280"/>
      <c r="DR60" s="281"/>
      <c r="DS60" s="282">
        <v>454042.07</v>
      </c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4"/>
      <c r="EE60" s="285" t="s">
        <v>81</v>
      </c>
      <c r="EF60" s="286"/>
      <c r="EG60" s="286"/>
      <c r="EH60" s="286"/>
      <c r="EI60" s="286"/>
      <c r="EJ60" s="286"/>
      <c r="EK60" s="286"/>
      <c r="EL60" s="286"/>
      <c r="EM60" s="286"/>
      <c r="EN60" s="287"/>
      <c r="EO60" s="288" t="s">
        <v>90</v>
      </c>
      <c r="EP60" s="288"/>
      <c r="EQ60" s="288"/>
      <c r="ER60" s="288"/>
      <c r="ES60" s="288"/>
      <c r="ET60" s="288"/>
      <c r="EU60" s="288"/>
      <c r="EV60" s="288"/>
      <c r="EW60" s="288"/>
      <c r="EX60" s="289"/>
    </row>
    <row r="61" spans="1:154" s="22" customFormat="1" ht="12" customHeight="1" thickBot="1">
      <c r="A61" s="300" t="s">
        <v>77</v>
      </c>
      <c r="B61" s="301"/>
      <c r="C61" s="301"/>
      <c r="D61" s="301"/>
      <c r="E61" s="301"/>
      <c r="F61" s="301"/>
      <c r="G61" s="301"/>
      <c r="H61" s="301"/>
      <c r="I61" s="301"/>
      <c r="J61" s="302"/>
      <c r="K61" s="303" t="s">
        <v>78</v>
      </c>
      <c r="L61" s="301"/>
      <c r="M61" s="301"/>
      <c r="N61" s="301"/>
      <c r="O61" s="301"/>
      <c r="P61" s="301"/>
      <c r="Q61" s="301"/>
      <c r="R61" s="301"/>
      <c r="S61" s="301"/>
      <c r="T61" s="302"/>
      <c r="U61" s="297" t="s">
        <v>110</v>
      </c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9"/>
      <c r="AH61" s="297" t="s">
        <v>88</v>
      </c>
      <c r="AI61" s="298"/>
      <c r="AJ61" s="298"/>
      <c r="AK61" s="298"/>
      <c r="AL61" s="298"/>
      <c r="AM61" s="298"/>
      <c r="AN61" s="298"/>
      <c r="AO61" s="298"/>
      <c r="AP61" s="299"/>
      <c r="AQ61" s="297" t="s">
        <v>102</v>
      </c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9"/>
      <c r="BG61" s="293">
        <v>73016</v>
      </c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5"/>
      <c r="BS61" s="290" t="s">
        <v>81</v>
      </c>
      <c r="BT61" s="291"/>
      <c r="BU61" s="291"/>
      <c r="BV61" s="291"/>
      <c r="BW61" s="291"/>
      <c r="BX61" s="291"/>
      <c r="BY61" s="291"/>
      <c r="BZ61" s="291"/>
      <c r="CA61" s="291"/>
      <c r="CB61" s="292"/>
      <c r="CC61" s="288" t="s">
        <v>90</v>
      </c>
      <c r="CD61" s="288"/>
      <c r="CE61" s="288"/>
      <c r="CF61" s="288"/>
      <c r="CG61" s="288"/>
      <c r="CH61" s="288"/>
      <c r="CI61" s="288"/>
      <c r="CJ61" s="288"/>
      <c r="CK61" s="288"/>
      <c r="CL61" s="289"/>
      <c r="CM61" s="296">
        <f t="shared" si="0"/>
        <v>-73016</v>
      </c>
      <c r="CN61" s="291"/>
      <c r="CO61" s="291"/>
      <c r="CP61" s="291"/>
      <c r="CQ61" s="291"/>
      <c r="CR61" s="291"/>
      <c r="CS61" s="291"/>
      <c r="CT61" s="291"/>
      <c r="CU61" s="291"/>
      <c r="CV61" s="291"/>
      <c r="CW61" s="291"/>
      <c r="CX61" s="292"/>
      <c r="CY61" s="290" t="s">
        <v>81</v>
      </c>
      <c r="CZ61" s="291"/>
      <c r="DA61" s="291"/>
      <c r="DB61" s="291"/>
      <c r="DC61" s="291"/>
      <c r="DD61" s="291"/>
      <c r="DE61" s="291"/>
      <c r="DF61" s="291"/>
      <c r="DG61" s="291"/>
      <c r="DH61" s="292"/>
      <c r="DI61" s="280" t="s">
        <v>90</v>
      </c>
      <c r="DJ61" s="280"/>
      <c r="DK61" s="280"/>
      <c r="DL61" s="280"/>
      <c r="DM61" s="280"/>
      <c r="DN61" s="280"/>
      <c r="DO61" s="280"/>
      <c r="DP61" s="280"/>
      <c r="DQ61" s="280"/>
      <c r="DR61" s="281"/>
      <c r="DS61" s="282">
        <v>0</v>
      </c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4"/>
      <c r="EE61" s="285" t="s">
        <v>81</v>
      </c>
      <c r="EF61" s="286"/>
      <c r="EG61" s="286"/>
      <c r="EH61" s="286"/>
      <c r="EI61" s="286"/>
      <c r="EJ61" s="286"/>
      <c r="EK61" s="286"/>
      <c r="EL61" s="286"/>
      <c r="EM61" s="286"/>
      <c r="EN61" s="287"/>
      <c r="EO61" s="288" t="s">
        <v>90</v>
      </c>
      <c r="EP61" s="288"/>
      <c r="EQ61" s="288"/>
      <c r="ER61" s="288"/>
      <c r="ES61" s="288"/>
      <c r="ET61" s="288"/>
      <c r="EU61" s="288"/>
      <c r="EV61" s="288"/>
      <c r="EW61" s="288"/>
      <c r="EX61" s="289"/>
    </row>
    <row r="62" spans="1:154" s="22" customFormat="1" ht="12" customHeight="1" thickBot="1">
      <c r="A62" s="300" t="s">
        <v>77</v>
      </c>
      <c r="B62" s="301"/>
      <c r="C62" s="301"/>
      <c r="D62" s="301"/>
      <c r="E62" s="301"/>
      <c r="F62" s="301"/>
      <c r="G62" s="301"/>
      <c r="H62" s="301"/>
      <c r="I62" s="301"/>
      <c r="J62" s="302"/>
      <c r="K62" s="303" t="s">
        <v>78</v>
      </c>
      <c r="L62" s="301"/>
      <c r="M62" s="301"/>
      <c r="N62" s="301"/>
      <c r="O62" s="301"/>
      <c r="P62" s="301"/>
      <c r="Q62" s="301"/>
      <c r="R62" s="301"/>
      <c r="S62" s="301"/>
      <c r="T62" s="302"/>
      <c r="U62" s="297" t="s">
        <v>110</v>
      </c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9"/>
      <c r="AH62" s="297" t="s">
        <v>89</v>
      </c>
      <c r="AI62" s="298"/>
      <c r="AJ62" s="298"/>
      <c r="AK62" s="298"/>
      <c r="AL62" s="298"/>
      <c r="AM62" s="298"/>
      <c r="AN62" s="298"/>
      <c r="AO62" s="298"/>
      <c r="AP62" s="299"/>
      <c r="AQ62" s="297" t="s">
        <v>102</v>
      </c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9"/>
      <c r="BG62" s="293">
        <v>17000</v>
      </c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5"/>
      <c r="BS62" s="290" t="s">
        <v>81</v>
      </c>
      <c r="BT62" s="291"/>
      <c r="BU62" s="291"/>
      <c r="BV62" s="291"/>
      <c r="BW62" s="291"/>
      <c r="BX62" s="291"/>
      <c r="BY62" s="291"/>
      <c r="BZ62" s="291"/>
      <c r="CA62" s="291"/>
      <c r="CB62" s="292"/>
      <c r="CC62" s="288" t="s">
        <v>90</v>
      </c>
      <c r="CD62" s="288"/>
      <c r="CE62" s="288"/>
      <c r="CF62" s="288"/>
      <c r="CG62" s="288"/>
      <c r="CH62" s="288"/>
      <c r="CI62" s="288"/>
      <c r="CJ62" s="288"/>
      <c r="CK62" s="288"/>
      <c r="CL62" s="289"/>
      <c r="CM62" s="296">
        <f t="shared" si="0"/>
        <v>6000</v>
      </c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2"/>
      <c r="CY62" s="290" t="s">
        <v>81</v>
      </c>
      <c r="CZ62" s="291"/>
      <c r="DA62" s="291"/>
      <c r="DB62" s="291"/>
      <c r="DC62" s="291"/>
      <c r="DD62" s="291"/>
      <c r="DE62" s="291"/>
      <c r="DF62" s="291"/>
      <c r="DG62" s="291"/>
      <c r="DH62" s="292"/>
      <c r="DI62" s="280" t="s">
        <v>90</v>
      </c>
      <c r="DJ62" s="280"/>
      <c r="DK62" s="280"/>
      <c r="DL62" s="280"/>
      <c r="DM62" s="280"/>
      <c r="DN62" s="280"/>
      <c r="DO62" s="280"/>
      <c r="DP62" s="280"/>
      <c r="DQ62" s="280"/>
      <c r="DR62" s="281"/>
      <c r="DS62" s="282">
        <v>23000</v>
      </c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4"/>
      <c r="EE62" s="285" t="s">
        <v>81</v>
      </c>
      <c r="EF62" s="286"/>
      <c r="EG62" s="286"/>
      <c r="EH62" s="286"/>
      <c r="EI62" s="286"/>
      <c r="EJ62" s="286"/>
      <c r="EK62" s="286"/>
      <c r="EL62" s="286"/>
      <c r="EM62" s="286"/>
      <c r="EN62" s="287"/>
      <c r="EO62" s="288" t="s">
        <v>90</v>
      </c>
      <c r="EP62" s="288"/>
      <c r="EQ62" s="288"/>
      <c r="ER62" s="288"/>
      <c r="ES62" s="288"/>
      <c r="ET62" s="288"/>
      <c r="EU62" s="288"/>
      <c r="EV62" s="288"/>
      <c r="EW62" s="288"/>
      <c r="EX62" s="289"/>
    </row>
    <row r="63" spans="1:154" s="22" customFormat="1" ht="12.75" customHeight="1" thickBot="1">
      <c r="A63" s="373" t="s">
        <v>77</v>
      </c>
      <c r="B63" s="374"/>
      <c r="C63" s="374"/>
      <c r="D63" s="374"/>
      <c r="E63" s="374"/>
      <c r="F63" s="374"/>
      <c r="G63" s="374"/>
      <c r="H63" s="374"/>
      <c r="I63" s="374"/>
      <c r="J63" s="375"/>
      <c r="K63" s="376" t="s">
        <v>78</v>
      </c>
      <c r="L63" s="374"/>
      <c r="M63" s="374"/>
      <c r="N63" s="374"/>
      <c r="O63" s="374"/>
      <c r="P63" s="374"/>
      <c r="Q63" s="374"/>
      <c r="R63" s="374"/>
      <c r="S63" s="374"/>
      <c r="T63" s="375"/>
      <c r="U63" s="376" t="s">
        <v>110</v>
      </c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5"/>
      <c r="AH63" s="376" t="s">
        <v>157</v>
      </c>
      <c r="AI63" s="374"/>
      <c r="AJ63" s="374"/>
      <c r="AK63" s="374"/>
      <c r="AL63" s="374"/>
      <c r="AM63" s="374"/>
      <c r="AN63" s="374"/>
      <c r="AO63" s="374"/>
      <c r="AP63" s="375"/>
      <c r="AQ63" s="303" t="s">
        <v>102</v>
      </c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2"/>
      <c r="BG63" s="293">
        <v>0</v>
      </c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5"/>
      <c r="BS63" s="290" t="s">
        <v>81</v>
      </c>
      <c r="BT63" s="291"/>
      <c r="BU63" s="291"/>
      <c r="BV63" s="291"/>
      <c r="BW63" s="291"/>
      <c r="BX63" s="291"/>
      <c r="BY63" s="291"/>
      <c r="BZ63" s="291"/>
      <c r="CA63" s="291"/>
      <c r="CB63" s="292"/>
      <c r="CC63" s="288" t="s">
        <v>90</v>
      </c>
      <c r="CD63" s="288"/>
      <c r="CE63" s="288"/>
      <c r="CF63" s="288"/>
      <c r="CG63" s="288"/>
      <c r="CH63" s="288"/>
      <c r="CI63" s="288"/>
      <c r="CJ63" s="288"/>
      <c r="CK63" s="288"/>
      <c r="CL63" s="289"/>
      <c r="CM63" s="296">
        <f t="shared" si="0"/>
        <v>0</v>
      </c>
      <c r="CN63" s="291"/>
      <c r="CO63" s="291"/>
      <c r="CP63" s="291"/>
      <c r="CQ63" s="291"/>
      <c r="CR63" s="291"/>
      <c r="CS63" s="291"/>
      <c r="CT63" s="291"/>
      <c r="CU63" s="291"/>
      <c r="CV63" s="291"/>
      <c r="CW63" s="291"/>
      <c r="CX63" s="292"/>
      <c r="CY63" s="290" t="s">
        <v>81</v>
      </c>
      <c r="CZ63" s="291"/>
      <c r="DA63" s="291"/>
      <c r="DB63" s="291"/>
      <c r="DC63" s="291"/>
      <c r="DD63" s="291"/>
      <c r="DE63" s="291"/>
      <c r="DF63" s="291"/>
      <c r="DG63" s="291"/>
      <c r="DH63" s="292"/>
      <c r="DI63" s="280" t="s">
        <v>90</v>
      </c>
      <c r="DJ63" s="280"/>
      <c r="DK63" s="280"/>
      <c r="DL63" s="280"/>
      <c r="DM63" s="280"/>
      <c r="DN63" s="280"/>
      <c r="DO63" s="280"/>
      <c r="DP63" s="280"/>
      <c r="DQ63" s="280"/>
      <c r="DR63" s="281"/>
      <c r="DS63" s="282">
        <v>0</v>
      </c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4"/>
      <c r="EE63" s="285" t="s">
        <v>81</v>
      </c>
      <c r="EF63" s="286"/>
      <c r="EG63" s="286"/>
      <c r="EH63" s="286"/>
      <c r="EI63" s="286"/>
      <c r="EJ63" s="286"/>
      <c r="EK63" s="286"/>
      <c r="EL63" s="286"/>
      <c r="EM63" s="286"/>
      <c r="EN63" s="287"/>
      <c r="EO63" s="288" t="s">
        <v>90</v>
      </c>
      <c r="EP63" s="288"/>
      <c r="EQ63" s="288"/>
      <c r="ER63" s="288"/>
      <c r="ES63" s="288"/>
      <c r="ET63" s="288"/>
      <c r="EU63" s="288"/>
      <c r="EV63" s="288"/>
      <c r="EW63" s="288"/>
      <c r="EX63" s="289"/>
    </row>
    <row r="64" spans="1:154" s="22" customFormat="1" ht="12" thickBot="1">
      <c r="A64" s="377" t="s">
        <v>37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8"/>
      <c r="AQ64" s="379"/>
      <c r="AR64" s="380"/>
      <c r="AS64" s="380"/>
      <c r="AT64" s="380"/>
      <c r="AU64" s="380"/>
      <c r="AV64" s="380"/>
      <c r="AW64" s="380"/>
      <c r="AX64" s="380"/>
      <c r="AY64" s="380"/>
      <c r="AZ64" s="380"/>
      <c r="BA64" s="380"/>
      <c r="BB64" s="380"/>
      <c r="BC64" s="380"/>
      <c r="BD64" s="380"/>
      <c r="BE64" s="380"/>
      <c r="BF64" s="380"/>
      <c r="BG64" s="381">
        <f>BG34+BG35+BG36+BG37+BG38+BG39+BG42+BG43+BG44+BG45+BG46+BG47+BG48+BG49+BG51+BG52+BG53+BG54+BG55+BG56+BG57+BG58+BG59+BG60+BG61+BG62+BG40+BG41+BG50</f>
        <v>50233849</v>
      </c>
      <c r="BH64" s="382"/>
      <c r="BI64" s="382"/>
      <c r="BJ64" s="382"/>
      <c r="BK64" s="382"/>
      <c r="BL64" s="382"/>
      <c r="BM64" s="382"/>
      <c r="BN64" s="382"/>
      <c r="BO64" s="382"/>
      <c r="BP64" s="382"/>
      <c r="BQ64" s="382"/>
      <c r="BR64" s="383"/>
      <c r="BS64" s="348" t="s">
        <v>39</v>
      </c>
      <c r="BT64" s="349"/>
      <c r="BU64" s="349"/>
      <c r="BV64" s="349"/>
      <c r="BW64" s="349"/>
      <c r="BX64" s="349"/>
      <c r="BY64" s="349"/>
      <c r="BZ64" s="349"/>
      <c r="CA64" s="349"/>
      <c r="CB64" s="384"/>
      <c r="CC64" s="385" t="s">
        <v>39</v>
      </c>
      <c r="CD64" s="385"/>
      <c r="CE64" s="385"/>
      <c r="CF64" s="385"/>
      <c r="CG64" s="385"/>
      <c r="CH64" s="385"/>
      <c r="CI64" s="385"/>
      <c r="CJ64" s="385"/>
      <c r="CK64" s="385"/>
      <c r="CL64" s="385"/>
      <c r="CM64" s="386">
        <f>SUM(CM34:CX63)</f>
        <v>720093.8899999994</v>
      </c>
      <c r="CN64" s="386"/>
      <c r="CO64" s="386"/>
      <c r="CP64" s="386"/>
      <c r="CQ64" s="386"/>
      <c r="CR64" s="386"/>
      <c r="CS64" s="386"/>
      <c r="CT64" s="386"/>
      <c r="CU64" s="386"/>
      <c r="CV64" s="386"/>
      <c r="CW64" s="386"/>
      <c r="CX64" s="386"/>
      <c r="CY64" s="303" t="s">
        <v>39</v>
      </c>
      <c r="CZ64" s="301"/>
      <c r="DA64" s="301"/>
      <c r="DB64" s="301"/>
      <c r="DC64" s="301"/>
      <c r="DD64" s="301"/>
      <c r="DE64" s="301"/>
      <c r="DF64" s="301"/>
      <c r="DG64" s="301"/>
      <c r="DH64" s="388"/>
      <c r="DI64" s="297" t="s">
        <v>39</v>
      </c>
      <c r="DJ64" s="298"/>
      <c r="DK64" s="298"/>
      <c r="DL64" s="298"/>
      <c r="DM64" s="298"/>
      <c r="DN64" s="298"/>
      <c r="DO64" s="298"/>
      <c r="DP64" s="298"/>
      <c r="DQ64" s="298"/>
      <c r="DR64" s="389"/>
      <c r="DS64" s="392">
        <f>SUM(DS34:ED63)</f>
        <v>50953942.89</v>
      </c>
      <c r="DT64" s="392"/>
      <c r="DU64" s="392"/>
      <c r="DV64" s="392"/>
      <c r="DW64" s="392"/>
      <c r="DX64" s="392"/>
      <c r="DY64" s="392"/>
      <c r="DZ64" s="392"/>
      <c r="EA64" s="392"/>
      <c r="EB64" s="392"/>
      <c r="EC64" s="392"/>
      <c r="ED64" s="392"/>
      <c r="EE64" s="297" t="s">
        <v>39</v>
      </c>
      <c r="EF64" s="298"/>
      <c r="EG64" s="298"/>
      <c r="EH64" s="298"/>
      <c r="EI64" s="298"/>
      <c r="EJ64" s="298"/>
      <c r="EK64" s="298"/>
      <c r="EL64" s="298"/>
      <c r="EM64" s="298"/>
      <c r="EN64" s="389"/>
      <c r="EO64" s="303" t="s">
        <v>39</v>
      </c>
      <c r="EP64" s="301"/>
      <c r="EQ64" s="301"/>
      <c r="ER64" s="301"/>
      <c r="ES64" s="301"/>
      <c r="ET64" s="301"/>
      <c r="EU64" s="301"/>
      <c r="EV64" s="301"/>
      <c r="EW64" s="301"/>
      <c r="EX64" s="388"/>
    </row>
    <row r="65" spans="43:154" s="22" customFormat="1" ht="12" thickBot="1">
      <c r="AQ65" s="377" t="s">
        <v>36</v>
      </c>
      <c r="AR65" s="377"/>
      <c r="AS65" s="377"/>
      <c r="AT65" s="377"/>
      <c r="AU65" s="377"/>
      <c r="AV65" s="377"/>
      <c r="AW65" s="377"/>
      <c r="AX65" s="377"/>
      <c r="AY65" s="377"/>
      <c r="AZ65" s="377"/>
      <c r="BA65" s="377"/>
      <c r="BB65" s="377"/>
      <c r="BC65" s="377"/>
      <c r="BD65" s="377"/>
      <c r="BE65" s="377"/>
      <c r="BF65" s="377"/>
      <c r="BG65" s="397">
        <f>BG64</f>
        <v>50233849</v>
      </c>
      <c r="BH65" s="398"/>
      <c r="BI65" s="398"/>
      <c r="BJ65" s="398"/>
      <c r="BK65" s="398"/>
      <c r="BL65" s="398"/>
      <c r="BM65" s="398"/>
      <c r="BN65" s="398"/>
      <c r="BO65" s="398"/>
      <c r="BP65" s="398"/>
      <c r="BQ65" s="398"/>
      <c r="BR65" s="399"/>
      <c r="BS65" s="362" t="s">
        <v>39</v>
      </c>
      <c r="BT65" s="363"/>
      <c r="BU65" s="363"/>
      <c r="BV65" s="363"/>
      <c r="BW65" s="363"/>
      <c r="BX65" s="363"/>
      <c r="BY65" s="363"/>
      <c r="BZ65" s="363"/>
      <c r="CA65" s="363"/>
      <c r="CB65" s="364"/>
      <c r="CC65" s="400" t="s">
        <v>39</v>
      </c>
      <c r="CD65" s="400"/>
      <c r="CE65" s="400"/>
      <c r="CF65" s="400"/>
      <c r="CG65" s="400"/>
      <c r="CH65" s="400"/>
      <c r="CI65" s="400"/>
      <c r="CJ65" s="400"/>
      <c r="CK65" s="400"/>
      <c r="CL65" s="400"/>
      <c r="CM65" s="401">
        <f>CM64</f>
        <v>720093.8899999994</v>
      </c>
      <c r="CN65" s="401"/>
      <c r="CO65" s="401"/>
      <c r="CP65" s="401"/>
      <c r="CQ65" s="401"/>
      <c r="CR65" s="401"/>
      <c r="CS65" s="401"/>
      <c r="CT65" s="401"/>
      <c r="CU65" s="401"/>
      <c r="CV65" s="401"/>
      <c r="CW65" s="401"/>
      <c r="CX65" s="401"/>
      <c r="CY65" s="376" t="s">
        <v>39</v>
      </c>
      <c r="CZ65" s="374"/>
      <c r="DA65" s="374"/>
      <c r="DB65" s="374"/>
      <c r="DC65" s="374"/>
      <c r="DD65" s="374"/>
      <c r="DE65" s="374"/>
      <c r="DF65" s="374"/>
      <c r="DG65" s="374"/>
      <c r="DH65" s="387"/>
      <c r="DI65" s="394" t="s">
        <v>39</v>
      </c>
      <c r="DJ65" s="395"/>
      <c r="DK65" s="395"/>
      <c r="DL65" s="395"/>
      <c r="DM65" s="395"/>
      <c r="DN65" s="395"/>
      <c r="DO65" s="395"/>
      <c r="DP65" s="395"/>
      <c r="DQ65" s="395"/>
      <c r="DR65" s="396"/>
      <c r="DS65" s="279">
        <v>50953942.89</v>
      </c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79"/>
      <c r="EE65" s="394" t="s">
        <v>39</v>
      </c>
      <c r="EF65" s="395"/>
      <c r="EG65" s="395"/>
      <c r="EH65" s="395"/>
      <c r="EI65" s="395"/>
      <c r="EJ65" s="395"/>
      <c r="EK65" s="395"/>
      <c r="EL65" s="395"/>
      <c r="EM65" s="395"/>
      <c r="EN65" s="396"/>
      <c r="EO65" s="376" t="s">
        <v>39</v>
      </c>
      <c r="EP65" s="374"/>
      <c r="EQ65" s="374"/>
      <c r="ER65" s="374"/>
      <c r="ES65" s="374"/>
      <c r="ET65" s="374"/>
      <c r="EU65" s="374"/>
      <c r="EV65" s="374"/>
      <c r="EW65" s="374"/>
      <c r="EX65" s="387"/>
    </row>
    <row r="66" spans="60:134" ht="10.5" customHeight="1" thickBot="1">
      <c r="BH66" s="26">
        <v>38683189</v>
      </c>
      <c r="DS66" s="279">
        <f>DS64-DS65</f>
        <v>0</v>
      </c>
      <c r="DT66" s="279"/>
      <c r="DU66" s="279"/>
      <c r="DV66" s="279"/>
      <c r="DW66" s="279"/>
      <c r="DX66" s="279"/>
      <c r="DY66" s="279"/>
      <c r="DZ66" s="279"/>
      <c r="EA66" s="279"/>
      <c r="EB66" s="279"/>
      <c r="EC66" s="279"/>
      <c r="ED66" s="279"/>
    </row>
    <row r="67" s="7" customFormat="1" ht="11.25">
      <c r="A67" s="7" t="s">
        <v>67</v>
      </c>
    </row>
    <row r="68" s="7" customFormat="1" ht="11.25">
      <c r="A68" s="7" t="s">
        <v>68</v>
      </c>
    </row>
  </sheetData>
  <sheetProtection/>
  <mergeCells count="527">
    <mergeCell ref="EE62:EN62"/>
    <mergeCell ref="EO62:EX62"/>
    <mergeCell ref="CM62:CX62"/>
    <mergeCell ref="BS62:CB62"/>
    <mergeCell ref="CC62:CL62"/>
    <mergeCell ref="CY62:DH62"/>
    <mergeCell ref="DI62:DR62"/>
    <mergeCell ref="DS62:ED62"/>
    <mergeCell ref="DS52:ED52"/>
    <mergeCell ref="EE52:EN52"/>
    <mergeCell ref="EE44:EN44"/>
    <mergeCell ref="DS44:ED44"/>
    <mergeCell ref="EO52:EX52"/>
    <mergeCell ref="EO44:EX44"/>
    <mergeCell ref="DS46:ED46"/>
    <mergeCell ref="EE46:EN46"/>
    <mergeCell ref="EO46:EX46"/>
    <mergeCell ref="EE47:EN47"/>
    <mergeCell ref="CM44:CX44"/>
    <mergeCell ref="CY44:DH44"/>
    <mergeCell ref="CM52:CX52"/>
    <mergeCell ref="CY52:DH52"/>
    <mergeCell ref="DI52:DR52"/>
    <mergeCell ref="DI44:DR44"/>
    <mergeCell ref="CY49:DH49"/>
    <mergeCell ref="DI49:DR49"/>
    <mergeCell ref="DI50:DR50"/>
    <mergeCell ref="EE59:EN59"/>
    <mergeCell ref="EO59:EX59"/>
    <mergeCell ref="BS59:CB59"/>
    <mergeCell ref="CC59:CL59"/>
    <mergeCell ref="CM59:CX59"/>
    <mergeCell ref="CY59:DH59"/>
    <mergeCell ref="DI59:DR59"/>
    <mergeCell ref="DS59:ED59"/>
    <mergeCell ref="A59:J59"/>
    <mergeCell ref="K59:T59"/>
    <mergeCell ref="U59:AG59"/>
    <mergeCell ref="AH59:AP59"/>
    <mergeCell ref="AQ59:BF59"/>
    <mergeCell ref="BG59:BR59"/>
    <mergeCell ref="DI65:DR65"/>
    <mergeCell ref="AL23:DM23"/>
    <mergeCell ref="EO64:EX64"/>
    <mergeCell ref="AQ65:BF65"/>
    <mergeCell ref="DS65:ED65"/>
    <mergeCell ref="EE65:EN65"/>
    <mergeCell ref="BG65:BR65"/>
    <mergeCell ref="BS65:CB65"/>
    <mergeCell ref="CC65:CL65"/>
    <mergeCell ref="CM65:CX65"/>
    <mergeCell ref="CY65:DH65"/>
    <mergeCell ref="CY64:DH64"/>
    <mergeCell ref="DI64:DR64"/>
    <mergeCell ref="CC63:CL63"/>
    <mergeCell ref="EO65:EX65"/>
    <mergeCell ref="CG20:CL20"/>
    <mergeCell ref="A27:EX27"/>
    <mergeCell ref="DS64:ED64"/>
    <mergeCell ref="EE64:EN64"/>
    <mergeCell ref="AL21:DM21"/>
    <mergeCell ref="AL22:DM22"/>
    <mergeCell ref="A64:AP64"/>
    <mergeCell ref="AQ64:BF64"/>
    <mergeCell ref="BG64:BR64"/>
    <mergeCell ref="BS64:CB64"/>
    <mergeCell ref="CC64:CL64"/>
    <mergeCell ref="CM64:CX64"/>
    <mergeCell ref="CM63:CX63"/>
    <mergeCell ref="CY63:DH63"/>
    <mergeCell ref="DI63:DR63"/>
    <mergeCell ref="CY57:DH57"/>
    <mergeCell ref="DI57:DR57"/>
    <mergeCell ref="DS57:ED57"/>
    <mergeCell ref="CM57:CX57"/>
    <mergeCell ref="DS63:ED63"/>
    <mergeCell ref="A63:J63"/>
    <mergeCell ref="K63:T63"/>
    <mergeCell ref="U63:AG63"/>
    <mergeCell ref="AH63:AP63"/>
    <mergeCell ref="AQ63:BF63"/>
    <mergeCell ref="BG63:BR63"/>
    <mergeCell ref="BS63:CB63"/>
    <mergeCell ref="CY33:DH33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A35:J35"/>
    <mergeCell ref="DI33:DR33"/>
    <mergeCell ref="DS33:ED33"/>
    <mergeCell ref="EE33:EN33"/>
    <mergeCell ref="EO32:EX32"/>
    <mergeCell ref="EE32:EN32"/>
    <mergeCell ref="EO33:EX33"/>
    <mergeCell ref="DS32:ED32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BG32:BR32"/>
    <mergeCell ref="BS32:CB32"/>
    <mergeCell ref="CC32:CL32"/>
    <mergeCell ref="CM32:CX32"/>
    <mergeCell ref="BG31:CL31"/>
    <mergeCell ref="CM31:DR31"/>
    <mergeCell ref="DS31:EX31"/>
    <mergeCell ref="A32:J32"/>
    <mergeCell ref="K32:T32"/>
    <mergeCell ref="U32:AG32"/>
    <mergeCell ref="AH32:AP32"/>
    <mergeCell ref="A29:AP31"/>
    <mergeCell ref="AQ29:BF32"/>
    <mergeCell ref="DI32:DR32"/>
    <mergeCell ref="BG29:EX29"/>
    <mergeCell ref="BG30:BU30"/>
    <mergeCell ref="BV30:BX30"/>
    <mergeCell ref="BY30:CL30"/>
    <mergeCell ref="CM30:DA30"/>
    <mergeCell ref="EH30:EJ30"/>
    <mergeCell ref="EK30:EX30"/>
    <mergeCell ref="EE57:EN57"/>
    <mergeCell ref="EO57:EX57"/>
    <mergeCell ref="EE63:EN63"/>
    <mergeCell ref="EO63:EX63"/>
    <mergeCell ref="EE34:EN34"/>
    <mergeCell ref="EO34:EX34"/>
    <mergeCell ref="EO35:EX35"/>
    <mergeCell ref="EE36:EN36"/>
    <mergeCell ref="EO36:EX36"/>
    <mergeCell ref="EE37:EN37"/>
    <mergeCell ref="CM34:CX34"/>
    <mergeCell ref="CY34:DH34"/>
    <mergeCell ref="DI34:DR34"/>
    <mergeCell ref="DS34:ED34"/>
    <mergeCell ref="EL21:EX21"/>
    <mergeCell ref="EL22:EX22"/>
    <mergeCell ref="DE30:DR30"/>
    <mergeCell ref="DS30:EG30"/>
    <mergeCell ref="AL24:DM24"/>
    <mergeCell ref="EL24:EX24"/>
    <mergeCell ref="EL19:EX19"/>
    <mergeCell ref="EL20:EX20"/>
    <mergeCell ref="CM17:CO17"/>
    <mergeCell ref="CP17:CT17"/>
    <mergeCell ref="AM17:CL17"/>
    <mergeCell ref="BB20:BF20"/>
    <mergeCell ref="BK20:BL20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DB30:DD30"/>
    <mergeCell ref="EL25:EX25"/>
    <mergeCell ref="EL23:EX23"/>
    <mergeCell ref="CE2:EX2"/>
    <mergeCell ref="DM13:DO13"/>
    <mergeCell ref="DP13:DR13"/>
    <mergeCell ref="CK13:CN13"/>
    <mergeCell ref="CQ13:DI13"/>
    <mergeCell ref="CI6:EX6"/>
    <mergeCell ref="CI7:EX7"/>
    <mergeCell ref="EL15:EX17"/>
    <mergeCell ref="BY16:EJ16"/>
    <mergeCell ref="BG20:BJ20"/>
    <mergeCell ref="BM20:BZ20"/>
    <mergeCell ref="CA20:CC20"/>
    <mergeCell ref="B16:BU16"/>
    <mergeCell ref="AJ17:AL17"/>
    <mergeCell ref="BV16:BX16"/>
    <mergeCell ref="CU17:CW17"/>
    <mergeCell ref="CD20:CF20"/>
    <mergeCell ref="K35:T35"/>
    <mergeCell ref="U35:AG35"/>
    <mergeCell ref="AH35:AP35"/>
    <mergeCell ref="AQ35:BF35"/>
    <mergeCell ref="BG35:BR35"/>
    <mergeCell ref="BS35:CB35"/>
    <mergeCell ref="CC35:CL35"/>
    <mergeCell ref="CM35:CX35"/>
    <mergeCell ref="CY35:DH35"/>
    <mergeCell ref="DI35:DR35"/>
    <mergeCell ref="DS35:ED35"/>
    <mergeCell ref="EE35:EN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EO37:EX37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CM38:CX38"/>
    <mergeCell ref="CY38:DH38"/>
    <mergeCell ref="DI38:DR38"/>
    <mergeCell ref="DS38:ED38"/>
    <mergeCell ref="EE38:EN38"/>
    <mergeCell ref="EO38:EX38"/>
    <mergeCell ref="A39:J39"/>
    <mergeCell ref="K39:T39"/>
    <mergeCell ref="U39:AG39"/>
    <mergeCell ref="AH39:AP39"/>
    <mergeCell ref="AQ39:BF39"/>
    <mergeCell ref="EE42:EN42"/>
    <mergeCell ref="DS39:ED39"/>
    <mergeCell ref="EE39:EN39"/>
    <mergeCell ref="EO39:EX39"/>
    <mergeCell ref="BG39:BR39"/>
    <mergeCell ref="BS39:CB39"/>
    <mergeCell ref="CC39:CL39"/>
    <mergeCell ref="CM39:CX39"/>
    <mergeCell ref="CY39:DH39"/>
    <mergeCell ref="DI39:DR39"/>
    <mergeCell ref="BS42:CB42"/>
    <mergeCell ref="CC42:CL42"/>
    <mergeCell ref="CM42:CX42"/>
    <mergeCell ref="CY42:DH42"/>
    <mergeCell ref="DI42:DR42"/>
    <mergeCell ref="DS42:ED42"/>
    <mergeCell ref="A42:J42"/>
    <mergeCell ref="K42:T42"/>
    <mergeCell ref="U42:AG42"/>
    <mergeCell ref="AH42:AP42"/>
    <mergeCell ref="AQ42:BF42"/>
    <mergeCell ref="BG42:BR42"/>
    <mergeCell ref="EO42:EX42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CM43:CX43"/>
    <mergeCell ref="CY43:DH43"/>
    <mergeCell ref="DI43:DR43"/>
    <mergeCell ref="DS43:ED43"/>
    <mergeCell ref="EE43:EN43"/>
    <mergeCell ref="EO43:EX43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CM46:CX46"/>
    <mergeCell ref="CY46:DH46"/>
    <mergeCell ref="DI46:DR46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7:CX47"/>
    <mergeCell ref="CY47:DH47"/>
    <mergeCell ref="DI47:DR47"/>
    <mergeCell ref="DS47:ED47"/>
    <mergeCell ref="EO47:EX47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CM49:CX49"/>
    <mergeCell ref="DS49:ED49"/>
    <mergeCell ref="EE49:EN49"/>
    <mergeCell ref="EO49:EX49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CM53:CX53"/>
    <mergeCell ref="CY53:DH53"/>
    <mergeCell ref="DI53:DR53"/>
    <mergeCell ref="DS53:ED53"/>
    <mergeCell ref="EE53:EN53"/>
    <mergeCell ref="EO53:EX53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CM55:CX55"/>
    <mergeCell ref="CY55:DH55"/>
    <mergeCell ref="DI55:DR55"/>
    <mergeCell ref="DS55:ED55"/>
    <mergeCell ref="EE55:EN55"/>
    <mergeCell ref="EO55:EX55"/>
    <mergeCell ref="A56:J56"/>
    <mergeCell ref="K56:T56"/>
    <mergeCell ref="U56:AG56"/>
    <mergeCell ref="AH56:AP56"/>
    <mergeCell ref="AQ56:BF56"/>
    <mergeCell ref="BG56:BR56"/>
    <mergeCell ref="BS56:CB56"/>
    <mergeCell ref="CC56:CL56"/>
    <mergeCell ref="CM56:CX56"/>
    <mergeCell ref="CY56:DH56"/>
    <mergeCell ref="DI56:DR56"/>
    <mergeCell ref="DS56:ED56"/>
    <mergeCell ref="EE56:EN56"/>
    <mergeCell ref="EO56:EX56"/>
    <mergeCell ref="A48:J48"/>
    <mergeCell ref="K48:T48"/>
    <mergeCell ref="U48:AG48"/>
    <mergeCell ref="AH48:AP48"/>
    <mergeCell ref="AQ48:BF48"/>
    <mergeCell ref="BG48:BR48"/>
    <mergeCell ref="BS48:CB48"/>
    <mergeCell ref="CC48:CL48"/>
    <mergeCell ref="CM48:CX48"/>
    <mergeCell ref="CY48:DH48"/>
    <mergeCell ref="DI48:DR48"/>
    <mergeCell ref="DS48:ED48"/>
    <mergeCell ref="EE48:EN48"/>
    <mergeCell ref="EO48:EX48"/>
    <mergeCell ref="A58:J58"/>
    <mergeCell ref="K58:T58"/>
    <mergeCell ref="U58:AG58"/>
    <mergeCell ref="AH58:AP58"/>
    <mergeCell ref="AQ58:BF58"/>
    <mergeCell ref="BG58:BR58"/>
    <mergeCell ref="BS58:CB58"/>
    <mergeCell ref="CC58:CL58"/>
    <mergeCell ref="CM58:CX58"/>
    <mergeCell ref="CY58:DH58"/>
    <mergeCell ref="DI58:DR58"/>
    <mergeCell ref="DS58:ED58"/>
    <mergeCell ref="EE58:EN58"/>
    <mergeCell ref="EO58:EX58"/>
    <mergeCell ref="A60:J60"/>
    <mergeCell ref="K60:T60"/>
    <mergeCell ref="U60:AG60"/>
    <mergeCell ref="AH60:AP60"/>
    <mergeCell ref="AQ60:BF60"/>
    <mergeCell ref="BG60:BR60"/>
    <mergeCell ref="BS60:CB60"/>
    <mergeCell ref="CC60:CL60"/>
    <mergeCell ref="CM60:CX60"/>
    <mergeCell ref="CY60:DH60"/>
    <mergeCell ref="DI60:DR60"/>
    <mergeCell ref="DS60:ED60"/>
    <mergeCell ref="EE60:EN60"/>
    <mergeCell ref="EO60:EX60"/>
    <mergeCell ref="A61:J61"/>
    <mergeCell ref="K61:T61"/>
    <mergeCell ref="U61:AG61"/>
    <mergeCell ref="AH61:AP61"/>
    <mergeCell ref="AQ61:BF61"/>
    <mergeCell ref="DS61:ED61"/>
    <mergeCell ref="EE61:EN61"/>
    <mergeCell ref="EO61:EX61"/>
    <mergeCell ref="BG61:BR61"/>
    <mergeCell ref="BS61:CB61"/>
    <mergeCell ref="CC61:CL61"/>
    <mergeCell ref="CM61:CX61"/>
    <mergeCell ref="CY61:DH61"/>
    <mergeCell ref="DI61:DR61"/>
    <mergeCell ref="A51:J51"/>
    <mergeCell ref="K51:T51"/>
    <mergeCell ref="U51:AG51"/>
    <mergeCell ref="AH51:AP51"/>
    <mergeCell ref="AQ51:BF51"/>
    <mergeCell ref="BG51:BR51"/>
    <mergeCell ref="EE51:EN51"/>
    <mergeCell ref="EO51:EX51"/>
    <mergeCell ref="BS51:CB51"/>
    <mergeCell ref="CC51:CL51"/>
    <mergeCell ref="CM51:CX51"/>
    <mergeCell ref="CY51:DH51"/>
    <mergeCell ref="DI51:DR51"/>
    <mergeCell ref="DS51:ED51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A62:J62"/>
    <mergeCell ref="K62:T62"/>
    <mergeCell ref="U62:AG62"/>
    <mergeCell ref="AH62:AP62"/>
    <mergeCell ref="AQ62:BF62"/>
    <mergeCell ref="BG62:BR62"/>
    <mergeCell ref="A52:J52"/>
    <mergeCell ref="K52:T52"/>
    <mergeCell ref="U52:AG52"/>
    <mergeCell ref="AH52:AP52"/>
    <mergeCell ref="AQ52:BF52"/>
    <mergeCell ref="BG52:BR52"/>
    <mergeCell ref="BS52:CB52"/>
    <mergeCell ref="CC52:CL52"/>
    <mergeCell ref="A45:J45"/>
    <mergeCell ref="K45:T45"/>
    <mergeCell ref="U45:AG45"/>
    <mergeCell ref="AH45:AP45"/>
    <mergeCell ref="AQ45:BF45"/>
    <mergeCell ref="BG45:BR45"/>
    <mergeCell ref="EE45:EN45"/>
    <mergeCell ref="EO45:EX45"/>
    <mergeCell ref="BS45:CB45"/>
    <mergeCell ref="CC45:CL45"/>
    <mergeCell ref="CM45:CX45"/>
    <mergeCell ref="CY45:DH45"/>
    <mergeCell ref="DI45:DR45"/>
    <mergeCell ref="DS45:ED45"/>
    <mergeCell ref="A54:J54"/>
    <mergeCell ref="K54:T54"/>
    <mergeCell ref="U54:AG54"/>
    <mergeCell ref="AH54:AP54"/>
    <mergeCell ref="AQ54:BF54"/>
    <mergeCell ref="BG54:BR54"/>
    <mergeCell ref="EE54:EN54"/>
    <mergeCell ref="EO54:EX54"/>
    <mergeCell ref="BS54:CB54"/>
    <mergeCell ref="CC54:CL54"/>
    <mergeCell ref="CM54:CX54"/>
    <mergeCell ref="CY54:DH54"/>
    <mergeCell ref="DI54:DR54"/>
    <mergeCell ref="DS54:ED54"/>
    <mergeCell ref="DS50:ED50"/>
    <mergeCell ref="A50:J50"/>
    <mergeCell ref="K50:T50"/>
    <mergeCell ref="U50:AG50"/>
    <mergeCell ref="AH50:AP50"/>
    <mergeCell ref="AQ50:BF50"/>
    <mergeCell ref="BG50:BR50"/>
    <mergeCell ref="A40:J40"/>
    <mergeCell ref="K40:T40"/>
    <mergeCell ref="U40:AG40"/>
    <mergeCell ref="AH40:AP40"/>
    <mergeCell ref="AQ40:BF40"/>
    <mergeCell ref="A41:J41"/>
    <mergeCell ref="K41:T41"/>
    <mergeCell ref="U41:AG41"/>
    <mergeCell ref="BG40:BR40"/>
    <mergeCell ref="BS40:CB40"/>
    <mergeCell ref="CC40:CL40"/>
    <mergeCell ref="CM40:CX40"/>
    <mergeCell ref="EE50:EN50"/>
    <mergeCell ref="EO50:EX50"/>
    <mergeCell ref="BS50:CB50"/>
    <mergeCell ref="CC50:CL50"/>
    <mergeCell ref="CM50:CX50"/>
    <mergeCell ref="CY50:DH50"/>
    <mergeCell ref="BG41:BR41"/>
    <mergeCell ref="BS41:CB41"/>
    <mergeCell ref="CC41:CL41"/>
    <mergeCell ref="CM41:CX41"/>
    <mergeCell ref="CY41:DH41"/>
    <mergeCell ref="AH41:AP41"/>
    <mergeCell ref="AQ41:BF41"/>
    <mergeCell ref="DS66:ED66"/>
    <mergeCell ref="DI41:DR41"/>
    <mergeCell ref="DS41:ED41"/>
    <mergeCell ref="EE41:EN41"/>
    <mergeCell ref="EO41:EX41"/>
    <mergeCell ref="CY40:DH40"/>
    <mergeCell ref="DI40:DR40"/>
    <mergeCell ref="DS40:ED40"/>
    <mergeCell ref="EE40:EN40"/>
    <mergeCell ref="EO40:EX40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54"/>
  <sheetViews>
    <sheetView view="pageBreakPreview" zoomScaleSheetLayoutView="100" zoomScalePageLayoutView="0" workbookViewId="0" topLeftCell="A1">
      <selection activeCell="DZ39" sqref="DZ39:EH40"/>
    </sheetView>
  </sheetViews>
  <sheetFormatPr defaultColWidth="0.875" defaultRowHeight="12.75"/>
  <cols>
    <col min="1" max="19" width="0.875" style="1" customWidth="1"/>
    <col min="20" max="20" width="12.25390625" style="1" customWidth="1"/>
    <col min="21" max="58" width="0.875" style="1" customWidth="1"/>
    <col min="59" max="59" width="2.375" style="1" customWidth="1"/>
    <col min="60" max="16384" width="0.875" style="1" customWidth="1"/>
  </cols>
  <sheetData>
    <row r="1" ht="3" customHeight="1"/>
    <row r="2" spans="1:166" s="6" customFormat="1" ht="11.25">
      <c r="A2" s="391" t="s">
        <v>53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</row>
    <row r="3" ht="8.25" customHeight="1"/>
    <row r="4" spans="1:166" s="21" customFormat="1" ht="19.5" customHeight="1">
      <c r="A4" s="331" t="s">
        <v>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59" t="s">
        <v>54</v>
      </c>
      <c r="V4" s="353"/>
      <c r="W4" s="353"/>
      <c r="X4" s="353"/>
      <c r="Y4" s="353"/>
      <c r="Z4" s="353"/>
      <c r="AA4" s="353"/>
      <c r="AB4" s="353"/>
      <c r="AC4" s="354"/>
      <c r="AD4" s="353" t="s">
        <v>33</v>
      </c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4"/>
      <c r="BQ4" s="359" t="s">
        <v>35</v>
      </c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4"/>
      <c r="CE4" s="348" t="s">
        <v>38</v>
      </c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</row>
    <row r="5" spans="1:166" s="21" customFormat="1" ht="19.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60"/>
      <c r="V5" s="355"/>
      <c r="W5" s="355"/>
      <c r="X5" s="355"/>
      <c r="Y5" s="355"/>
      <c r="Z5" s="355"/>
      <c r="AA5" s="355"/>
      <c r="AB5" s="355"/>
      <c r="AC5" s="356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6"/>
      <c r="BQ5" s="360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6"/>
      <c r="CE5" s="345" t="s">
        <v>182</v>
      </c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34" t="s">
        <v>75</v>
      </c>
      <c r="CS5" s="334"/>
      <c r="CT5" s="334"/>
      <c r="CU5" s="343" t="s">
        <v>26</v>
      </c>
      <c r="CV5" s="343"/>
      <c r="CW5" s="343"/>
      <c r="CX5" s="343"/>
      <c r="CY5" s="343"/>
      <c r="CZ5" s="343"/>
      <c r="DA5" s="343"/>
      <c r="DB5" s="343"/>
      <c r="DC5" s="343"/>
      <c r="DD5" s="343"/>
      <c r="DE5" s="343"/>
      <c r="DF5" s="344"/>
      <c r="DG5" s="345" t="s">
        <v>191</v>
      </c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34" t="s">
        <v>75</v>
      </c>
      <c r="DU5" s="334"/>
      <c r="DV5" s="334"/>
      <c r="DW5" s="343" t="s">
        <v>26</v>
      </c>
      <c r="DX5" s="343"/>
      <c r="DY5" s="343"/>
      <c r="DZ5" s="343"/>
      <c r="EA5" s="343"/>
      <c r="EB5" s="343"/>
      <c r="EC5" s="343"/>
      <c r="ED5" s="343"/>
      <c r="EE5" s="343"/>
      <c r="EF5" s="343"/>
      <c r="EG5" s="343"/>
      <c r="EH5" s="344"/>
      <c r="EI5" s="345" t="s">
        <v>183</v>
      </c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34" t="s">
        <v>75</v>
      </c>
      <c r="EW5" s="334"/>
      <c r="EX5" s="334"/>
      <c r="EY5" s="343" t="s">
        <v>26</v>
      </c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</row>
    <row r="6" spans="1:166" s="21" customFormat="1" ht="19.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60"/>
      <c r="V6" s="355"/>
      <c r="W6" s="355"/>
      <c r="X6" s="355"/>
      <c r="Y6" s="355"/>
      <c r="Z6" s="355"/>
      <c r="AA6" s="355"/>
      <c r="AB6" s="355"/>
      <c r="AC6" s="356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8"/>
      <c r="BQ6" s="360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6"/>
      <c r="CE6" s="350" t="s">
        <v>43</v>
      </c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2"/>
      <c r="DG6" s="350" t="s">
        <v>43</v>
      </c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1"/>
      <c r="DZ6" s="351"/>
      <c r="EA6" s="351"/>
      <c r="EB6" s="351"/>
      <c r="EC6" s="351"/>
      <c r="ED6" s="351"/>
      <c r="EE6" s="351"/>
      <c r="EF6" s="351"/>
      <c r="EG6" s="351"/>
      <c r="EH6" s="352"/>
      <c r="EI6" s="350" t="s">
        <v>43</v>
      </c>
      <c r="EJ6" s="351"/>
      <c r="EK6" s="351"/>
      <c r="EL6" s="351"/>
      <c r="EM6" s="351"/>
      <c r="EN6" s="351"/>
      <c r="EO6" s="351"/>
      <c r="EP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</row>
    <row r="7" spans="1:166" s="21" customFormat="1" ht="37.5" customHeight="1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61"/>
      <c r="V7" s="357"/>
      <c r="W7" s="357"/>
      <c r="X7" s="357"/>
      <c r="Y7" s="357"/>
      <c r="Z7" s="357"/>
      <c r="AA7" s="357"/>
      <c r="AB7" s="357"/>
      <c r="AC7" s="358"/>
      <c r="AD7" s="331" t="s">
        <v>27</v>
      </c>
      <c r="AE7" s="331"/>
      <c r="AF7" s="331"/>
      <c r="AG7" s="331"/>
      <c r="AH7" s="331"/>
      <c r="AI7" s="331"/>
      <c r="AJ7" s="331"/>
      <c r="AK7" s="331"/>
      <c r="AL7" s="332"/>
      <c r="AM7" s="330" t="s">
        <v>28</v>
      </c>
      <c r="AN7" s="331"/>
      <c r="AO7" s="331"/>
      <c r="AP7" s="331"/>
      <c r="AQ7" s="331"/>
      <c r="AR7" s="331"/>
      <c r="AS7" s="331"/>
      <c r="AT7" s="331"/>
      <c r="AU7" s="332"/>
      <c r="AV7" s="330" t="s">
        <v>72</v>
      </c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2"/>
      <c r="BH7" s="330" t="s">
        <v>34</v>
      </c>
      <c r="BI7" s="331"/>
      <c r="BJ7" s="331"/>
      <c r="BK7" s="331"/>
      <c r="BL7" s="331"/>
      <c r="BM7" s="331"/>
      <c r="BN7" s="331"/>
      <c r="BO7" s="331"/>
      <c r="BP7" s="332"/>
      <c r="BQ7" s="361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8"/>
      <c r="CE7" s="330" t="s">
        <v>40</v>
      </c>
      <c r="CF7" s="331"/>
      <c r="CG7" s="331"/>
      <c r="CH7" s="331"/>
      <c r="CI7" s="331"/>
      <c r="CJ7" s="331"/>
      <c r="CK7" s="331"/>
      <c r="CL7" s="331"/>
      <c r="CM7" s="331"/>
      <c r="CN7" s="331"/>
      <c r="CO7" s="332"/>
      <c r="CP7" s="330" t="s">
        <v>1</v>
      </c>
      <c r="CQ7" s="331"/>
      <c r="CR7" s="331"/>
      <c r="CS7" s="331"/>
      <c r="CT7" s="331"/>
      <c r="CU7" s="331"/>
      <c r="CV7" s="331"/>
      <c r="CW7" s="332"/>
      <c r="CX7" s="331" t="s">
        <v>71</v>
      </c>
      <c r="CY7" s="331"/>
      <c r="CZ7" s="331"/>
      <c r="DA7" s="331"/>
      <c r="DB7" s="331"/>
      <c r="DC7" s="331"/>
      <c r="DD7" s="331"/>
      <c r="DE7" s="331"/>
      <c r="DF7" s="331"/>
      <c r="DG7" s="330" t="s">
        <v>40</v>
      </c>
      <c r="DH7" s="331"/>
      <c r="DI7" s="331"/>
      <c r="DJ7" s="331"/>
      <c r="DK7" s="331"/>
      <c r="DL7" s="331"/>
      <c r="DM7" s="331"/>
      <c r="DN7" s="331"/>
      <c r="DO7" s="331"/>
      <c r="DP7" s="331"/>
      <c r="DQ7" s="332"/>
      <c r="DR7" s="330" t="s">
        <v>1</v>
      </c>
      <c r="DS7" s="331"/>
      <c r="DT7" s="331"/>
      <c r="DU7" s="331"/>
      <c r="DV7" s="331"/>
      <c r="DW7" s="331"/>
      <c r="DX7" s="331"/>
      <c r="DY7" s="332"/>
      <c r="DZ7" s="331" t="s">
        <v>71</v>
      </c>
      <c r="EA7" s="331"/>
      <c r="EB7" s="331"/>
      <c r="EC7" s="331"/>
      <c r="ED7" s="331"/>
      <c r="EE7" s="331"/>
      <c r="EF7" s="331"/>
      <c r="EG7" s="331"/>
      <c r="EH7" s="331"/>
      <c r="EI7" s="330" t="s">
        <v>40</v>
      </c>
      <c r="EJ7" s="331"/>
      <c r="EK7" s="331"/>
      <c r="EL7" s="331"/>
      <c r="EM7" s="331"/>
      <c r="EN7" s="331"/>
      <c r="EO7" s="331"/>
      <c r="EP7" s="331"/>
      <c r="EQ7" s="331"/>
      <c r="ER7" s="331"/>
      <c r="ES7" s="332"/>
      <c r="ET7" s="330" t="s">
        <v>1</v>
      </c>
      <c r="EU7" s="331"/>
      <c r="EV7" s="331"/>
      <c r="EW7" s="331"/>
      <c r="EX7" s="331"/>
      <c r="EY7" s="331"/>
      <c r="EZ7" s="331"/>
      <c r="FA7" s="332"/>
      <c r="FB7" s="331" t="s">
        <v>71</v>
      </c>
      <c r="FC7" s="331"/>
      <c r="FD7" s="331"/>
      <c r="FE7" s="331"/>
      <c r="FF7" s="331"/>
      <c r="FG7" s="331"/>
      <c r="FH7" s="331"/>
      <c r="FI7" s="331"/>
      <c r="FJ7" s="331"/>
    </row>
    <row r="8" spans="1:166" s="21" customFormat="1" ht="12" thickBot="1">
      <c r="A8" s="409">
        <v>1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10"/>
      <c r="U8" s="362">
        <v>2</v>
      </c>
      <c r="V8" s="363"/>
      <c r="W8" s="363"/>
      <c r="X8" s="363"/>
      <c r="Y8" s="363"/>
      <c r="Z8" s="363"/>
      <c r="AA8" s="363"/>
      <c r="AB8" s="363"/>
      <c r="AC8" s="364"/>
      <c r="AD8" s="363">
        <v>3</v>
      </c>
      <c r="AE8" s="363"/>
      <c r="AF8" s="363"/>
      <c r="AG8" s="363"/>
      <c r="AH8" s="363"/>
      <c r="AI8" s="363"/>
      <c r="AJ8" s="363"/>
      <c r="AK8" s="363"/>
      <c r="AL8" s="364"/>
      <c r="AM8" s="362">
        <v>4</v>
      </c>
      <c r="AN8" s="363"/>
      <c r="AO8" s="363"/>
      <c r="AP8" s="363"/>
      <c r="AQ8" s="363"/>
      <c r="AR8" s="363"/>
      <c r="AS8" s="363"/>
      <c r="AT8" s="363"/>
      <c r="AU8" s="364"/>
      <c r="AV8" s="362">
        <v>5</v>
      </c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4"/>
      <c r="BH8" s="362">
        <v>6</v>
      </c>
      <c r="BI8" s="363"/>
      <c r="BJ8" s="363"/>
      <c r="BK8" s="363"/>
      <c r="BL8" s="363"/>
      <c r="BM8" s="363"/>
      <c r="BN8" s="363"/>
      <c r="BO8" s="363"/>
      <c r="BP8" s="364"/>
      <c r="BQ8" s="365">
        <v>7</v>
      </c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7"/>
      <c r="CE8" s="365">
        <v>8</v>
      </c>
      <c r="CF8" s="366"/>
      <c r="CG8" s="366"/>
      <c r="CH8" s="366"/>
      <c r="CI8" s="366"/>
      <c r="CJ8" s="366"/>
      <c r="CK8" s="366"/>
      <c r="CL8" s="366"/>
      <c r="CM8" s="366"/>
      <c r="CN8" s="366"/>
      <c r="CO8" s="367"/>
      <c r="CP8" s="362">
        <v>9</v>
      </c>
      <c r="CQ8" s="363"/>
      <c r="CR8" s="363"/>
      <c r="CS8" s="363"/>
      <c r="CT8" s="363"/>
      <c r="CU8" s="363"/>
      <c r="CV8" s="363"/>
      <c r="CW8" s="364"/>
      <c r="CX8" s="363">
        <v>10</v>
      </c>
      <c r="CY8" s="363"/>
      <c r="CZ8" s="363"/>
      <c r="DA8" s="363"/>
      <c r="DB8" s="363"/>
      <c r="DC8" s="363"/>
      <c r="DD8" s="363"/>
      <c r="DE8" s="363"/>
      <c r="DF8" s="363"/>
      <c r="DG8" s="365">
        <v>11</v>
      </c>
      <c r="DH8" s="366"/>
      <c r="DI8" s="366"/>
      <c r="DJ8" s="366"/>
      <c r="DK8" s="366"/>
      <c r="DL8" s="366"/>
      <c r="DM8" s="366"/>
      <c r="DN8" s="366"/>
      <c r="DO8" s="366"/>
      <c r="DP8" s="366"/>
      <c r="DQ8" s="367"/>
      <c r="DR8" s="362">
        <v>12</v>
      </c>
      <c r="DS8" s="363"/>
      <c r="DT8" s="363"/>
      <c r="DU8" s="363"/>
      <c r="DV8" s="363"/>
      <c r="DW8" s="363"/>
      <c r="DX8" s="363"/>
      <c r="DY8" s="364"/>
      <c r="DZ8" s="363">
        <v>13</v>
      </c>
      <c r="EA8" s="363"/>
      <c r="EB8" s="363"/>
      <c r="EC8" s="363"/>
      <c r="ED8" s="363"/>
      <c r="EE8" s="363"/>
      <c r="EF8" s="363"/>
      <c r="EG8" s="363"/>
      <c r="EH8" s="363"/>
      <c r="EI8" s="365">
        <v>14</v>
      </c>
      <c r="EJ8" s="366"/>
      <c r="EK8" s="366"/>
      <c r="EL8" s="366"/>
      <c r="EM8" s="366"/>
      <c r="EN8" s="366"/>
      <c r="EO8" s="366"/>
      <c r="EP8" s="366"/>
      <c r="EQ8" s="366"/>
      <c r="ER8" s="366"/>
      <c r="ES8" s="367"/>
      <c r="ET8" s="362">
        <v>15</v>
      </c>
      <c r="EU8" s="363"/>
      <c r="EV8" s="363"/>
      <c r="EW8" s="363"/>
      <c r="EX8" s="363"/>
      <c r="EY8" s="363"/>
      <c r="EZ8" s="363"/>
      <c r="FA8" s="364"/>
      <c r="FB8" s="363">
        <v>16</v>
      </c>
      <c r="FC8" s="363"/>
      <c r="FD8" s="363"/>
      <c r="FE8" s="363"/>
      <c r="FF8" s="363"/>
      <c r="FG8" s="363"/>
      <c r="FH8" s="363"/>
      <c r="FI8" s="363"/>
      <c r="FJ8" s="363"/>
    </row>
    <row r="9" spans="1:166" s="21" customFormat="1" ht="12" thickBot="1">
      <c r="A9" s="407" t="s">
        <v>166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8"/>
      <c r="U9" s="371" t="s">
        <v>111</v>
      </c>
      <c r="V9" s="288"/>
      <c r="W9" s="288"/>
      <c r="X9" s="288"/>
      <c r="Y9" s="288"/>
      <c r="Z9" s="288"/>
      <c r="AA9" s="288"/>
      <c r="AB9" s="288"/>
      <c r="AC9" s="288"/>
      <c r="AD9" s="372" t="s">
        <v>77</v>
      </c>
      <c r="AE9" s="288"/>
      <c r="AF9" s="288"/>
      <c r="AG9" s="288"/>
      <c r="AH9" s="288"/>
      <c r="AI9" s="288"/>
      <c r="AJ9" s="288"/>
      <c r="AK9" s="288"/>
      <c r="AL9" s="289"/>
      <c r="AM9" s="372" t="s">
        <v>78</v>
      </c>
      <c r="AN9" s="288"/>
      <c r="AO9" s="288"/>
      <c r="AP9" s="288"/>
      <c r="AQ9" s="288"/>
      <c r="AR9" s="288"/>
      <c r="AS9" s="288"/>
      <c r="AT9" s="288"/>
      <c r="AU9" s="289"/>
      <c r="AV9" s="372" t="s">
        <v>79</v>
      </c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9"/>
      <c r="BH9" s="372" t="s">
        <v>80</v>
      </c>
      <c r="BI9" s="288"/>
      <c r="BJ9" s="288"/>
      <c r="BK9" s="288"/>
      <c r="BL9" s="288"/>
      <c r="BM9" s="288"/>
      <c r="BN9" s="288"/>
      <c r="BO9" s="288"/>
      <c r="BP9" s="289"/>
      <c r="BQ9" s="372" t="s">
        <v>92</v>
      </c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9"/>
      <c r="CE9" s="290">
        <f>'стр.1'!BG34</f>
        <v>29307803</v>
      </c>
      <c r="CF9" s="291"/>
      <c r="CG9" s="291"/>
      <c r="CH9" s="291"/>
      <c r="CI9" s="291"/>
      <c r="CJ9" s="291"/>
      <c r="CK9" s="291"/>
      <c r="CL9" s="291"/>
      <c r="CM9" s="291"/>
      <c r="CN9" s="291"/>
      <c r="CO9" s="292"/>
      <c r="CP9" s="290" t="s">
        <v>81</v>
      </c>
      <c r="CQ9" s="291"/>
      <c r="CR9" s="291"/>
      <c r="CS9" s="291"/>
      <c r="CT9" s="291"/>
      <c r="CU9" s="291"/>
      <c r="CV9" s="291"/>
      <c r="CW9" s="292"/>
      <c r="CX9" s="288" t="s">
        <v>90</v>
      </c>
      <c r="CY9" s="288"/>
      <c r="CZ9" s="288"/>
      <c r="DA9" s="288"/>
      <c r="DB9" s="288"/>
      <c r="DC9" s="288"/>
      <c r="DD9" s="288"/>
      <c r="DE9" s="288"/>
      <c r="DF9" s="289"/>
      <c r="DG9" s="290">
        <f>EI9-CE9</f>
        <v>0</v>
      </c>
      <c r="DH9" s="291"/>
      <c r="DI9" s="291"/>
      <c r="DJ9" s="291"/>
      <c r="DK9" s="291"/>
      <c r="DL9" s="291"/>
      <c r="DM9" s="291"/>
      <c r="DN9" s="291"/>
      <c r="DO9" s="291"/>
      <c r="DP9" s="291"/>
      <c r="DQ9" s="292"/>
      <c r="DR9" s="290" t="s">
        <v>81</v>
      </c>
      <c r="DS9" s="291"/>
      <c r="DT9" s="291"/>
      <c r="DU9" s="291"/>
      <c r="DV9" s="291"/>
      <c r="DW9" s="291"/>
      <c r="DX9" s="291"/>
      <c r="DY9" s="292"/>
      <c r="DZ9" s="288" t="s">
        <v>90</v>
      </c>
      <c r="EA9" s="288"/>
      <c r="EB9" s="288"/>
      <c r="EC9" s="288"/>
      <c r="ED9" s="288"/>
      <c r="EE9" s="288"/>
      <c r="EF9" s="288"/>
      <c r="EG9" s="288"/>
      <c r="EH9" s="289"/>
      <c r="EI9" s="290">
        <f>'стр.1'!DS34</f>
        <v>29307803</v>
      </c>
      <c r="EJ9" s="291"/>
      <c r="EK9" s="291"/>
      <c r="EL9" s="291"/>
      <c r="EM9" s="291"/>
      <c r="EN9" s="291"/>
      <c r="EO9" s="291"/>
      <c r="EP9" s="291"/>
      <c r="EQ9" s="291"/>
      <c r="ER9" s="291"/>
      <c r="ES9" s="292"/>
      <c r="ET9" s="290" t="s">
        <v>81</v>
      </c>
      <c r="EU9" s="291"/>
      <c r="EV9" s="291"/>
      <c r="EW9" s="291"/>
      <c r="EX9" s="291"/>
      <c r="EY9" s="291"/>
      <c r="EZ9" s="291"/>
      <c r="FA9" s="292"/>
      <c r="FB9" s="288" t="s">
        <v>90</v>
      </c>
      <c r="FC9" s="288"/>
      <c r="FD9" s="288"/>
      <c r="FE9" s="288"/>
      <c r="FF9" s="288"/>
      <c r="FG9" s="288"/>
      <c r="FH9" s="288"/>
      <c r="FI9" s="288"/>
      <c r="FJ9" s="289"/>
    </row>
    <row r="10" spans="1:166" s="21" customFormat="1" ht="12" thickBot="1">
      <c r="A10" s="407" t="s">
        <v>167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8"/>
      <c r="U10" s="371" t="s">
        <v>112</v>
      </c>
      <c r="V10" s="288"/>
      <c r="W10" s="288"/>
      <c r="X10" s="288"/>
      <c r="Y10" s="288"/>
      <c r="Z10" s="288"/>
      <c r="AA10" s="288"/>
      <c r="AB10" s="288"/>
      <c r="AC10" s="288"/>
      <c r="AD10" s="372" t="s">
        <v>77</v>
      </c>
      <c r="AE10" s="288"/>
      <c r="AF10" s="288"/>
      <c r="AG10" s="288"/>
      <c r="AH10" s="288"/>
      <c r="AI10" s="288"/>
      <c r="AJ10" s="288"/>
      <c r="AK10" s="288"/>
      <c r="AL10" s="289"/>
      <c r="AM10" s="372" t="s">
        <v>78</v>
      </c>
      <c r="AN10" s="288"/>
      <c r="AO10" s="288"/>
      <c r="AP10" s="288"/>
      <c r="AQ10" s="288"/>
      <c r="AR10" s="288"/>
      <c r="AS10" s="288"/>
      <c r="AT10" s="288"/>
      <c r="AU10" s="289"/>
      <c r="AV10" s="372" t="s">
        <v>79</v>
      </c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9"/>
      <c r="BH10" s="372" t="s">
        <v>82</v>
      </c>
      <c r="BI10" s="288"/>
      <c r="BJ10" s="288"/>
      <c r="BK10" s="288"/>
      <c r="BL10" s="288"/>
      <c r="BM10" s="288"/>
      <c r="BN10" s="288"/>
      <c r="BO10" s="288"/>
      <c r="BP10" s="289"/>
      <c r="BQ10" s="372" t="s">
        <v>93</v>
      </c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9"/>
      <c r="CE10" s="290">
        <f>'стр.1'!BG35</f>
        <v>8850956.5</v>
      </c>
      <c r="CF10" s="291"/>
      <c r="CG10" s="291"/>
      <c r="CH10" s="291"/>
      <c r="CI10" s="291"/>
      <c r="CJ10" s="291"/>
      <c r="CK10" s="291"/>
      <c r="CL10" s="291"/>
      <c r="CM10" s="291"/>
      <c r="CN10" s="291"/>
      <c r="CO10" s="292"/>
      <c r="CP10" s="290" t="s">
        <v>81</v>
      </c>
      <c r="CQ10" s="291"/>
      <c r="CR10" s="291"/>
      <c r="CS10" s="291"/>
      <c r="CT10" s="291"/>
      <c r="CU10" s="291"/>
      <c r="CV10" s="291"/>
      <c r="CW10" s="292"/>
      <c r="CX10" s="288" t="s">
        <v>90</v>
      </c>
      <c r="CY10" s="288"/>
      <c r="CZ10" s="288"/>
      <c r="DA10" s="288"/>
      <c r="DB10" s="288"/>
      <c r="DC10" s="288"/>
      <c r="DD10" s="288"/>
      <c r="DE10" s="288"/>
      <c r="DF10" s="289"/>
      <c r="DG10" s="290">
        <f aca="true" t="shared" si="0" ref="DG10:DG38">EI10-CE10</f>
        <v>0.5</v>
      </c>
      <c r="DH10" s="291"/>
      <c r="DI10" s="291"/>
      <c r="DJ10" s="291"/>
      <c r="DK10" s="291"/>
      <c r="DL10" s="291"/>
      <c r="DM10" s="291"/>
      <c r="DN10" s="291"/>
      <c r="DO10" s="291"/>
      <c r="DP10" s="291"/>
      <c r="DQ10" s="292"/>
      <c r="DR10" s="290" t="s">
        <v>81</v>
      </c>
      <c r="DS10" s="291"/>
      <c r="DT10" s="291"/>
      <c r="DU10" s="291"/>
      <c r="DV10" s="291"/>
      <c r="DW10" s="291"/>
      <c r="DX10" s="291"/>
      <c r="DY10" s="292"/>
      <c r="DZ10" s="288" t="s">
        <v>90</v>
      </c>
      <c r="EA10" s="288"/>
      <c r="EB10" s="288"/>
      <c r="EC10" s="288"/>
      <c r="ED10" s="288"/>
      <c r="EE10" s="288"/>
      <c r="EF10" s="288"/>
      <c r="EG10" s="288"/>
      <c r="EH10" s="289"/>
      <c r="EI10" s="290">
        <f>'стр.1'!DS35</f>
        <v>8850957</v>
      </c>
      <c r="EJ10" s="291"/>
      <c r="EK10" s="291"/>
      <c r="EL10" s="291"/>
      <c r="EM10" s="291"/>
      <c r="EN10" s="291"/>
      <c r="EO10" s="291"/>
      <c r="EP10" s="291"/>
      <c r="EQ10" s="291"/>
      <c r="ER10" s="291"/>
      <c r="ES10" s="292"/>
      <c r="ET10" s="290" t="s">
        <v>81</v>
      </c>
      <c r="EU10" s="291"/>
      <c r="EV10" s="291"/>
      <c r="EW10" s="291"/>
      <c r="EX10" s="291"/>
      <c r="EY10" s="291"/>
      <c r="EZ10" s="291"/>
      <c r="FA10" s="292"/>
      <c r="FB10" s="288" t="s">
        <v>90</v>
      </c>
      <c r="FC10" s="288"/>
      <c r="FD10" s="288"/>
      <c r="FE10" s="288"/>
      <c r="FF10" s="288"/>
      <c r="FG10" s="288"/>
      <c r="FH10" s="288"/>
      <c r="FI10" s="288"/>
      <c r="FJ10" s="289"/>
    </row>
    <row r="11" spans="1:166" s="21" customFormat="1" ht="12" thickBot="1">
      <c r="A11" s="407" t="s">
        <v>164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8"/>
      <c r="U11" s="371" t="s">
        <v>113</v>
      </c>
      <c r="V11" s="288"/>
      <c r="W11" s="288"/>
      <c r="X11" s="288"/>
      <c r="Y11" s="288"/>
      <c r="Z11" s="288"/>
      <c r="AA11" s="288"/>
      <c r="AB11" s="288"/>
      <c r="AC11" s="288"/>
      <c r="AD11" s="372" t="s">
        <v>77</v>
      </c>
      <c r="AE11" s="288"/>
      <c r="AF11" s="288"/>
      <c r="AG11" s="288"/>
      <c r="AH11" s="288"/>
      <c r="AI11" s="288"/>
      <c r="AJ11" s="288"/>
      <c r="AK11" s="288"/>
      <c r="AL11" s="289"/>
      <c r="AM11" s="372" t="s">
        <v>78</v>
      </c>
      <c r="AN11" s="288"/>
      <c r="AO11" s="288"/>
      <c r="AP11" s="288"/>
      <c r="AQ11" s="288"/>
      <c r="AR11" s="288"/>
      <c r="AS11" s="288"/>
      <c r="AT11" s="288"/>
      <c r="AU11" s="289"/>
      <c r="AV11" s="372" t="s">
        <v>83</v>
      </c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9"/>
      <c r="BH11" s="372" t="s">
        <v>80</v>
      </c>
      <c r="BI11" s="288"/>
      <c r="BJ11" s="288"/>
      <c r="BK11" s="288"/>
      <c r="BL11" s="288"/>
      <c r="BM11" s="288"/>
      <c r="BN11" s="288"/>
      <c r="BO11" s="288"/>
      <c r="BP11" s="289"/>
      <c r="BQ11" s="372" t="s">
        <v>92</v>
      </c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9"/>
      <c r="CE11" s="290">
        <f>'стр.1'!BG36</f>
        <v>710588</v>
      </c>
      <c r="CF11" s="291"/>
      <c r="CG11" s="291"/>
      <c r="CH11" s="291"/>
      <c r="CI11" s="291"/>
      <c r="CJ11" s="291"/>
      <c r="CK11" s="291"/>
      <c r="CL11" s="291"/>
      <c r="CM11" s="291"/>
      <c r="CN11" s="291"/>
      <c r="CO11" s="292"/>
      <c r="CP11" s="290" t="s">
        <v>81</v>
      </c>
      <c r="CQ11" s="291"/>
      <c r="CR11" s="291"/>
      <c r="CS11" s="291"/>
      <c r="CT11" s="291"/>
      <c r="CU11" s="291"/>
      <c r="CV11" s="291"/>
      <c r="CW11" s="292"/>
      <c r="CX11" s="288" t="s">
        <v>90</v>
      </c>
      <c r="CY11" s="288"/>
      <c r="CZ11" s="288"/>
      <c r="DA11" s="288"/>
      <c r="DB11" s="288"/>
      <c r="DC11" s="288"/>
      <c r="DD11" s="288"/>
      <c r="DE11" s="288"/>
      <c r="DF11" s="289"/>
      <c r="DG11" s="290">
        <f t="shared" si="0"/>
        <v>0</v>
      </c>
      <c r="DH11" s="291"/>
      <c r="DI11" s="291"/>
      <c r="DJ11" s="291"/>
      <c r="DK11" s="291"/>
      <c r="DL11" s="291"/>
      <c r="DM11" s="291"/>
      <c r="DN11" s="291"/>
      <c r="DO11" s="291"/>
      <c r="DP11" s="291"/>
      <c r="DQ11" s="292"/>
      <c r="DR11" s="290" t="s">
        <v>81</v>
      </c>
      <c r="DS11" s="291"/>
      <c r="DT11" s="291"/>
      <c r="DU11" s="291"/>
      <c r="DV11" s="291"/>
      <c r="DW11" s="291"/>
      <c r="DX11" s="291"/>
      <c r="DY11" s="292"/>
      <c r="DZ11" s="288" t="s">
        <v>90</v>
      </c>
      <c r="EA11" s="288"/>
      <c r="EB11" s="288"/>
      <c r="EC11" s="288"/>
      <c r="ED11" s="288"/>
      <c r="EE11" s="288"/>
      <c r="EF11" s="288"/>
      <c r="EG11" s="288"/>
      <c r="EH11" s="289"/>
      <c r="EI11" s="290">
        <f>'стр.1'!DS36</f>
        <v>710588</v>
      </c>
      <c r="EJ11" s="291"/>
      <c r="EK11" s="291"/>
      <c r="EL11" s="291"/>
      <c r="EM11" s="291"/>
      <c r="EN11" s="291"/>
      <c r="EO11" s="291"/>
      <c r="EP11" s="291"/>
      <c r="EQ11" s="291"/>
      <c r="ER11" s="291"/>
      <c r="ES11" s="292"/>
      <c r="ET11" s="290" t="s">
        <v>81</v>
      </c>
      <c r="EU11" s="291"/>
      <c r="EV11" s="291"/>
      <c r="EW11" s="291"/>
      <c r="EX11" s="291"/>
      <c r="EY11" s="291"/>
      <c r="EZ11" s="291"/>
      <c r="FA11" s="292"/>
      <c r="FB11" s="288" t="s">
        <v>90</v>
      </c>
      <c r="FC11" s="288"/>
      <c r="FD11" s="288"/>
      <c r="FE11" s="288"/>
      <c r="FF11" s="288"/>
      <c r="FG11" s="288"/>
      <c r="FH11" s="288"/>
      <c r="FI11" s="288"/>
      <c r="FJ11" s="289"/>
    </row>
    <row r="12" spans="1:166" s="21" customFormat="1" ht="12" thickBot="1">
      <c r="A12" s="407" t="s">
        <v>165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8"/>
      <c r="U12" s="371" t="s">
        <v>114</v>
      </c>
      <c r="V12" s="288"/>
      <c r="W12" s="288"/>
      <c r="X12" s="288"/>
      <c r="Y12" s="288"/>
      <c r="Z12" s="288"/>
      <c r="AA12" s="288"/>
      <c r="AB12" s="288"/>
      <c r="AC12" s="288"/>
      <c r="AD12" s="372" t="s">
        <v>77</v>
      </c>
      <c r="AE12" s="288"/>
      <c r="AF12" s="288"/>
      <c r="AG12" s="288"/>
      <c r="AH12" s="288"/>
      <c r="AI12" s="288"/>
      <c r="AJ12" s="288"/>
      <c r="AK12" s="288"/>
      <c r="AL12" s="289"/>
      <c r="AM12" s="372" t="s">
        <v>78</v>
      </c>
      <c r="AN12" s="288"/>
      <c r="AO12" s="288"/>
      <c r="AP12" s="288"/>
      <c r="AQ12" s="288"/>
      <c r="AR12" s="288"/>
      <c r="AS12" s="288"/>
      <c r="AT12" s="288"/>
      <c r="AU12" s="289"/>
      <c r="AV12" s="372" t="s">
        <v>83</v>
      </c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9"/>
      <c r="BH12" s="372" t="s">
        <v>82</v>
      </c>
      <c r="BI12" s="288"/>
      <c r="BJ12" s="288"/>
      <c r="BK12" s="288"/>
      <c r="BL12" s="288"/>
      <c r="BM12" s="288"/>
      <c r="BN12" s="288"/>
      <c r="BO12" s="288"/>
      <c r="BP12" s="289"/>
      <c r="BQ12" s="372" t="s">
        <v>93</v>
      </c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9"/>
      <c r="CE12" s="290">
        <f>'стр.1'!BG37</f>
        <v>214597.5</v>
      </c>
      <c r="CF12" s="291"/>
      <c r="CG12" s="291"/>
      <c r="CH12" s="291"/>
      <c r="CI12" s="291"/>
      <c r="CJ12" s="291"/>
      <c r="CK12" s="291"/>
      <c r="CL12" s="291"/>
      <c r="CM12" s="291"/>
      <c r="CN12" s="291"/>
      <c r="CO12" s="292"/>
      <c r="CP12" s="290" t="s">
        <v>81</v>
      </c>
      <c r="CQ12" s="291"/>
      <c r="CR12" s="291"/>
      <c r="CS12" s="291"/>
      <c r="CT12" s="291"/>
      <c r="CU12" s="291"/>
      <c r="CV12" s="291"/>
      <c r="CW12" s="292"/>
      <c r="CX12" s="288" t="s">
        <v>90</v>
      </c>
      <c r="CY12" s="288"/>
      <c r="CZ12" s="288"/>
      <c r="DA12" s="288"/>
      <c r="DB12" s="288"/>
      <c r="DC12" s="288"/>
      <c r="DD12" s="288"/>
      <c r="DE12" s="288"/>
      <c r="DF12" s="289"/>
      <c r="DG12" s="290">
        <f t="shared" si="0"/>
        <v>0.5</v>
      </c>
      <c r="DH12" s="291"/>
      <c r="DI12" s="291"/>
      <c r="DJ12" s="291"/>
      <c r="DK12" s="291"/>
      <c r="DL12" s="291"/>
      <c r="DM12" s="291"/>
      <c r="DN12" s="291"/>
      <c r="DO12" s="291"/>
      <c r="DP12" s="291"/>
      <c r="DQ12" s="292"/>
      <c r="DR12" s="290" t="s">
        <v>81</v>
      </c>
      <c r="DS12" s="291"/>
      <c r="DT12" s="291"/>
      <c r="DU12" s="291"/>
      <c r="DV12" s="291"/>
      <c r="DW12" s="291"/>
      <c r="DX12" s="291"/>
      <c r="DY12" s="292"/>
      <c r="DZ12" s="288" t="s">
        <v>90</v>
      </c>
      <c r="EA12" s="288"/>
      <c r="EB12" s="288"/>
      <c r="EC12" s="288"/>
      <c r="ED12" s="288"/>
      <c r="EE12" s="288"/>
      <c r="EF12" s="288"/>
      <c r="EG12" s="288"/>
      <c r="EH12" s="289"/>
      <c r="EI12" s="290">
        <f>'стр.1'!DS37</f>
        <v>214598</v>
      </c>
      <c r="EJ12" s="291"/>
      <c r="EK12" s="291"/>
      <c r="EL12" s="291"/>
      <c r="EM12" s="291"/>
      <c r="EN12" s="291"/>
      <c r="EO12" s="291"/>
      <c r="EP12" s="291"/>
      <c r="EQ12" s="291"/>
      <c r="ER12" s="291"/>
      <c r="ES12" s="292"/>
      <c r="ET12" s="290" t="s">
        <v>81</v>
      </c>
      <c r="EU12" s="291"/>
      <c r="EV12" s="291"/>
      <c r="EW12" s="291"/>
      <c r="EX12" s="291"/>
      <c r="EY12" s="291"/>
      <c r="EZ12" s="291"/>
      <c r="FA12" s="292"/>
      <c r="FB12" s="288" t="s">
        <v>90</v>
      </c>
      <c r="FC12" s="288"/>
      <c r="FD12" s="288"/>
      <c r="FE12" s="288"/>
      <c r="FF12" s="288"/>
      <c r="FG12" s="288"/>
      <c r="FH12" s="288"/>
      <c r="FI12" s="288"/>
      <c r="FJ12" s="289"/>
    </row>
    <row r="13" spans="1:166" s="21" customFormat="1" ht="23.25" customHeight="1" thickBot="1">
      <c r="A13" s="407" t="s">
        <v>169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8"/>
      <c r="U13" s="371" t="s">
        <v>115</v>
      </c>
      <c r="V13" s="288"/>
      <c r="W13" s="288"/>
      <c r="X13" s="288"/>
      <c r="Y13" s="288"/>
      <c r="Z13" s="288"/>
      <c r="AA13" s="288"/>
      <c r="AB13" s="288"/>
      <c r="AC13" s="288"/>
      <c r="AD13" s="372" t="s">
        <v>77</v>
      </c>
      <c r="AE13" s="288"/>
      <c r="AF13" s="288"/>
      <c r="AG13" s="288"/>
      <c r="AH13" s="288"/>
      <c r="AI13" s="288"/>
      <c r="AJ13" s="288"/>
      <c r="AK13" s="288"/>
      <c r="AL13" s="289"/>
      <c r="AM13" s="372" t="s">
        <v>78</v>
      </c>
      <c r="AN13" s="288"/>
      <c r="AO13" s="288"/>
      <c r="AP13" s="288"/>
      <c r="AQ13" s="288"/>
      <c r="AR13" s="288"/>
      <c r="AS13" s="288"/>
      <c r="AT13" s="288"/>
      <c r="AU13" s="289"/>
      <c r="AV13" s="372" t="s">
        <v>84</v>
      </c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9"/>
      <c r="BH13" s="372" t="s">
        <v>80</v>
      </c>
      <c r="BI13" s="288"/>
      <c r="BJ13" s="288"/>
      <c r="BK13" s="288"/>
      <c r="BL13" s="288"/>
      <c r="BM13" s="288"/>
      <c r="BN13" s="288"/>
      <c r="BO13" s="288"/>
      <c r="BP13" s="289"/>
      <c r="BQ13" s="372" t="s">
        <v>92</v>
      </c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9"/>
      <c r="CE13" s="290">
        <f>'стр.1'!BG38</f>
        <v>2016000</v>
      </c>
      <c r="CF13" s="291"/>
      <c r="CG13" s="291"/>
      <c r="CH13" s="291"/>
      <c r="CI13" s="291"/>
      <c r="CJ13" s="291"/>
      <c r="CK13" s="291"/>
      <c r="CL13" s="291"/>
      <c r="CM13" s="291"/>
      <c r="CN13" s="291"/>
      <c r="CO13" s="292"/>
      <c r="CP13" s="290" t="s">
        <v>81</v>
      </c>
      <c r="CQ13" s="291"/>
      <c r="CR13" s="291"/>
      <c r="CS13" s="291"/>
      <c r="CT13" s="291"/>
      <c r="CU13" s="291"/>
      <c r="CV13" s="291"/>
      <c r="CW13" s="292"/>
      <c r="CX13" s="288" t="s">
        <v>90</v>
      </c>
      <c r="CY13" s="288"/>
      <c r="CZ13" s="288"/>
      <c r="DA13" s="288"/>
      <c r="DB13" s="288"/>
      <c r="DC13" s="288"/>
      <c r="DD13" s="288"/>
      <c r="DE13" s="288"/>
      <c r="DF13" s="289"/>
      <c r="DG13" s="290">
        <f t="shared" si="0"/>
        <v>215037.95999999996</v>
      </c>
      <c r="DH13" s="291"/>
      <c r="DI13" s="291"/>
      <c r="DJ13" s="291"/>
      <c r="DK13" s="291"/>
      <c r="DL13" s="291"/>
      <c r="DM13" s="291"/>
      <c r="DN13" s="291"/>
      <c r="DO13" s="291"/>
      <c r="DP13" s="291"/>
      <c r="DQ13" s="292"/>
      <c r="DR13" s="290" t="s">
        <v>81</v>
      </c>
      <c r="DS13" s="291"/>
      <c r="DT13" s="291"/>
      <c r="DU13" s="291"/>
      <c r="DV13" s="291"/>
      <c r="DW13" s="291"/>
      <c r="DX13" s="291"/>
      <c r="DY13" s="292"/>
      <c r="DZ13" s="288" t="s">
        <v>90</v>
      </c>
      <c r="EA13" s="288"/>
      <c r="EB13" s="288"/>
      <c r="EC13" s="288"/>
      <c r="ED13" s="288"/>
      <c r="EE13" s="288"/>
      <c r="EF13" s="288"/>
      <c r="EG13" s="288"/>
      <c r="EH13" s="289"/>
      <c r="EI13" s="290">
        <f>'стр.1'!DS38</f>
        <v>2231037.96</v>
      </c>
      <c r="EJ13" s="291"/>
      <c r="EK13" s="291"/>
      <c r="EL13" s="291"/>
      <c r="EM13" s="291"/>
      <c r="EN13" s="291"/>
      <c r="EO13" s="291"/>
      <c r="EP13" s="291"/>
      <c r="EQ13" s="291"/>
      <c r="ER13" s="291"/>
      <c r="ES13" s="292"/>
      <c r="ET13" s="290" t="s">
        <v>81</v>
      </c>
      <c r="EU13" s="291"/>
      <c r="EV13" s="291"/>
      <c r="EW13" s="291"/>
      <c r="EX13" s="291"/>
      <c r="EY13" s="291"/>
      <c r="EZ13" s="291"/>
      <c r="FA13" s="292"/>
      <c r="FB13" s="288" t="s">
        <v>90</v>
      </c>
      <c r="FC13" s="288"/>
      <c r="FD13" s="288"/>
      <c r="FE13" s="288"/>
      <c r="FF13" s="288"/>
      <c r="FG13" s="288"/>
      <c r="FH13" s="288"/>
      <c r="FI13" s="288"/>
      <c r="FJ13" s="289"/>
    </row>
    <row r="14" spans="1:166" s="21" customFormat="1" ht="24.75" customHeight="1" thickBot="1">
      <c r="A14" s="402" t="s">
        <v>168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3"/>
      <c r="U14" s="371" t="s">
        <v>116</v>
      </c>
      <c r="V14" s="288"/>
      <c r="W14" s="288"/>
      <c r="X14" s="288"/>
      <c r="Y14" s="288"/>
      <c r="Z14" s="288"/>
      <c r="AA14" s="288"/>
      <c r="AB14" s="288"/>
      <c r="AC14" s="288"/>
      <c r="AD14" s="372" t="s">
        <v>77</v>
      </c>
      <c r="AE14" s="288"/>
      <c r="AF14" s="288"/>
      <c r="AG14" s="288"/>
      <c r="AH14" s="288"/>
      <c r="AI14" s="288"/>
      <c r="AJ14" s="288"/>
      <c r="AK14" s="288"/>
      <c r="AL14" s="289"/>
      <c r="AM14" s="372" t="s">
        <v>78</v>
      </c>
      <c r="AN14" s="288"/>
      <c r="AO14" s="288"/>
      <c r="AP14" s="288"/>
      <c r="AQ14" s="288"/>
      <c r="AR14" s="288"/>
      <c r="AS14" s="288"/>
      <c r="AT14" s="288"/>
      <c r="AU14" s="289"/>
      <c r="AV14" s="372" t="s">
        <v>84</v>
      </c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9"/>
      <c r="BH14" s="372" t="s">
        <v>82</v>
      </c>
      <c r="BI14" s="288"/>
      <c r="BJ14" s="288"/>
      <c r="BK14" s="288"/>
      <c r="BL14" s="288"/>
      <c r="BM14" s="288"/>
      <c r="BN14" s="288"/>
      <c r="BO14" s="288"/>
      <c r="BP14" s="289"/>
      <c r="BQ14" s="372" t="s">
        <v>93</v>
      </c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9"/>
      <c r="CE14" s="290">
        <f>'стр.1'!BG39</f>
        <v>608832</v>
      </c>
      <c r="CF14" s="291"/>
      <c r="CG14" s="291"/>
      <c r="CH14" s="291"/>
      <c r="CI14" s="291"/>
      <c r="CJ14" s="291"/>
      <c r="CK14" s="291"/>
      <c r="CL14" s="291"/>
      <c r="CM14" s="291"/>
      <c r="CN14" s="291"/>
      <c r="CO14" s="292"/>
      <c r="CP14" s="290" t="s">
        <v>81</v>
      </c>
      <c r="CQ14" s="291"/>
      <c r="CR14" s="291"/>
      <c r="CS14" s="291"/>
      <c r="CT14" s="291"/>
      <c r="CU14" s="291"/>
      <c r="CV14" s="291"/>
      <c r="CW14" s="292"/>
      <c r="CX14" s="288" t="s">
        <v>90</v>
      </c>
      <c r="CY14" s="288"/>
      <c r="CZ14" s="288"/>
      <c r="DA14" s="288"/>
      <c r="DB14" s="288"/>
      <c r="DC14" s="288"/>
      <c r="DD14" s="288"/>
      <c r="DE14" s="288"/>
      <c r="DF14" s="289"/>
      <c r="DG14" s="290">
        <f t="shared" si="0"/>
        <v>62404.21999999997</v>
      </c>
      <c r="DH14" s="291"/>
      <c r="DI14" s="291"/>
      <c r="DJ14" s="291"/>
      <c r="DK14" s="291"/>
      <c r="DL14" s="291"/>
      <c r="DM14" s="291"/>
      <c r="DN14" s="291"/>
      <c r="DO14" s="291"/>
      <c r="DP14" s="291"/>
      <c r="DQ14" s="292"/>
      <c r="DR14" s="290" t="s">
        <v>81</v>
      </c>
      <c r="DS14" s="291"/>
      <c r="DT14" s="291"/>
      <c r="DU14" s="291"/>
      <c r="DV14" s="291"/>
      <c r="DW14" s="291"/>
      <c r="DX14" s="291"/>
      <c r="DY14" s="292"/>
      <c r="DZ14" s="288" t="s">
        <v>90</v>
      </c>
      <c r="EA14" s="288"/>
      <c r="EB14" s="288"/>
      <c r="EC14" s="288"/>
      <c r="ED14" s="288"/>
      <c r="EE14" s="288"/>
      <c r="EF14" s="288"/>
      <c r="EG14" s="288"/>
      <c r="EH14" s="289"/>
      <c r="EI14" s="290">
        <f>'стр.1'!DS39</f>
        <v>671236.22</v>
      </c>
      <c r="EJ14" s="291"/>
      <c r="EK14" s="291"/>
      <c r="EL14" s="291"/>
      <c r="EM14" s="291"/>
      <c r="EN14" s="291"/>
      <c r="EO14" s="291"/>
      <c r="EP14" s="291"/>
      <c r="EQ14" s="291"/>
      <c r="ER14" s="291"/>
      <c r="ES14" s="292"/>
      <c r="ET14" s="290" t="s">
        <v>81</v>
      </c>
      <c r="EU14" s="291"/>
      <c r="EV14" s="291"/>
      <c r="EW14" s="291"/>
      <c r="EX14" s="291"/>
      <c r="EY14" s="291"/>
      <c r="EZ14" s="291"/>
      <c r="FA14" s="292"/>
      <c r="FB14" s="288" t="s">
        <v>90</v>
      </c>
      <c r="FC14" s="288"/>
      <c r="FD14" s="288"/>
      <c r="FE14" s="288"/>
      <c r="FF14" s="288"/>
      <c r="FG14" s="288"/>
      <c r="FH14" s="288"/>
      <c r="FI14" s="288"/>
      <c r="FJ14" s="289"/>
    </row>
    <row r="15" spans="1:166" s="21" customFormat="1" ht="17.25" customHeight="1" thickBot="1">
      <c r="A15" s="402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3"/>
      <c r="U15" s="371" t="s">
        <v>117</v>
      </c>
      <c r="V15" s="288"/>
      <c r="W15" s="288"/>
      <c r="X15" s="288"/>
      <c r="Y15" s="288"/>
      <c r="Z15" s="288"/>
      <c r="AA15" s="288"/>
      <c r="AB15" s="288"/>
      <c r="AC15" s="288"/>
      <c r="AD15" s="372" t="s">
        <v>77</v>
      </c>
      <c r="AE15" s="288"/>
      <c r="AF15" s="288"/>
      <c r="AG15" s="288"/>
      <c r="AH15" s="288"/>
      <c r="AI15" s="288"/>
      <c r="AJ15" s="288"/>
      <c r="AK15" s="288"/>
      <c r="AL15" s="289"/>
      <c r="AM15" s="372" t="s">
        <v>78</v>
      </c>
      <c r="AN15" s="288"/>
      <c r="AO15" s="288"/>
      <c r="AP15" s="288"/>
      <c r="AQ15" s="288"/>
      <c r="AR15" s="288"/>
      <c r="AS15" s="288"/>
      <c r="AT15" s="288"/>
      <c r="AU15" s="289"/>
      <c r="AV15" s="372" t="s">
        <v>189</v>
      </c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9"/>
      <c r="BH15" s="372" t="s">
        <v>80</v>
      </c>
      <c r="BI15" s="288"/>
      <c r="BJ15" s="288"/>
      <c r="BK15" s="288"/>
      <c r="BL15" s="288"/>
      <c r="BM15" s="288"/>
      <c r="BN15" s="288"/>
      <c r="BO15" s="288"/>
      <c r="BP15" s="289"/>
      <c r="BQ15" s="372" t="s">
        <v>92</v>
      </c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9"/>
      <c r="CE15" s="290">
        <f>'стр.1'!BG40</f>
        <v>0</v>
      </c>
      <c r="CF15" s="291"/>
      <c r="CG15" s="291"/>
      <c r="CH15" s="291"/>
      <c r="CI15" s="291"/>
      <c r="CJ15" s="291"/>
      <c r="CK15" s="291"/>
      <c r="CL15" s="291"/>
      <c r="CM15" s="291"/>
      <c r="CN15" s="291"/>
      <c r="CO15" s="292"/>
      <c r="CP15" s="290" t="s">
        <v>81</v>
      </c>
      <c r="CQ15" s="291"/>
      <c r="CR15" s="291"/>
      <c r="CS15" s="291"/>
      <c r="CT15" s="291"/>
      <c r="CU15" s="291"/>
      <c r="CV15" s="291"/>
      <c r="CW15" s="292"/>
      <c r="CX15" s="288" t="s">
        <v>90</v>
      </c>
      <c r="CY15" s="288"/>
      <c r="CZ15" s="288"/>
      <c r="DA15" s="288"/>
      <c r="DB15" s="288"/>
      <c r="DC15" s="288"/>
      <c r="DD15" s="288"/>
      <c r="DE15" s="288"/>
      <c r="DF15" s="289"/>
      <c r="DG15" s="290">
        <f t="shared" si="0"/>
        <v>256961</v>
      </c>
      <c r="DH15" s="291"/>
      <c r="DI15" s="291"/>
      <c r="DJ15" s="291"/>
      <c r="DK15" s="291"/>
      <c r="DL15" s="291"/>
      <c r="DM15" s="291"/>
      <c r="DN15" s="291"/>
      <c r="DO15" s="291"/>
      <c r="DP15" s="291"/>
      <c r="DQ15" s="292"/>
      <c r="DR15" s="290" t="s">
        <v>81</v>
      </c>
      <c r="DS15" s="291"/>
      <c r="DT15" s="291"/>
      <c r="DU15" s="291"/>
      <c r="DV15" s="291"/>
      <c r="DW15" s="291"/>
      <c r="DX15" s="291"/>
      <c r="DY15" s="292"/>
      <c r="DZ15" s="288" t="s">
        <v>90</v>
      </c>
      <c r="EA15" s="288"/>
      <c r="EB15" s="288"/>
      <c r="EC15" s="288"/>
      <c r="ED15" s="288"/>
      <c r="EE15" s="288"/>
      <c r="EF15" s="288"/>
      <c r="EG15" s="288"/>
      <c r="EH15" s="289"/>
      <c r="EI15" s="290">
        <f>'стр.1'!DS40</f>
        <v>256961</v>
      </c>
      <c r="EJ15" s="291"/>
      <c r="EK15" s="291"/>
      <c r="EL15" s="291"/>
      <c r="EM15" s="291"/>
      <c r="EN15" s="291"/>
      <c r="EO15" s="291"/>
      <c r="EP15" s="291"/>
      <c r="EQ15" s="291"/>
      <c r="ER15" s="291"/>
      <c r="ES15" s="292"/>
      <c r="ET15" s="290" t="s">
        <v>81</v>
      </c>
      <c r="EU15" s="291"/>
      <c r="EV15" s="291"/>
      <c r="EW15" s="291"/>
      <c r="EX15" s="291"/>
      <c r="EY15" s="291"/>
      <c r="EZ15" s="291"/>
      <c r="FA15" s="292"/>
      <c r="FB15" s="288" t="s">
        <v>90</v>
      </c>
      <c r="FC15" s="288"/>
      <c r="FD15" s="288"/>
      <c r="FE15" s="288"/>
      <c r="FF15" s="288"/>
      <c r="FG15" s="288"/>
      <c r="FH15" s="288"/>
      <c r="FI15" s="288"/>
      <c r="FJ15" s="289"/>
    </row>
    <row r="16" spans="1:166" s="21" customFormat="1" ht="17.25" customHeight="1" thickBot="1">
      <c r="A16" s="402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3"/>
      <c r="U16" s="371" t="s">
        <v>118</v>
      </c>
      <c r="V16" s="288"/>
      <c r="W16" s="288"/>
      <c r="X16" s="288"/>
      <c r="Y16" s="288"/>
      <c r="Z16" s="288"/>
      <c r="AA16" s="288"/>
      <c r="AB16" s="288"/>
      <c r="AC16" s="288"/>
      <c r="AD16" s="372" t="s">
        <v>77</v>
      </c>
      <c r="AE16" s="288"/>
      <c r="AF16" s="288"/>
      <c r="AG16" s="288"/>
      <c r="AH16" s="288"/>
      <c r="AI16" s="288"/>
      <c r="AJ16" s="288"/>
      <c r="AK16" s="288"/>
      <c r="AL16" s="289"/>
      <c r="AM16" s="372" t="s">
        <v>78</v>
      </c>
      <c r="AN16" s="288"/>
      <c r="AO16" s="288"/>
      <c r="AP16" s="288"/>
      <c r="AQ16" s="288"/>
      <c r="AR16" s="288"/>
      <c r="AS16" s="288"/>
      <c r="AT16" s="288"/>
      <c r="AU16" s="289"/>
      <c r="AV16" s="372" t="s">
        <v>189</v>
      </c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9"/>
      <c r="BH16" s="372" t="s">
        <v>82</v>
      </c>
      <c r="BI16" s="288"/>
      <c r="BJ16" s="288"/>
      <c r="BK16" s="288"/>
      <c r="BL16" s="288"/>
      <c r="BM16" s="288"/>
      <c r="BN16" s="288"/>
      <c r="BO16" s="288"/>
      <c r="BP16" s="289"/>
      <c r="BQ16" s="372" t="s">
        <v>93</v>
      </c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9"/>
      <c r="CE16" s="290">
        <f>'стр.1'!BG41</f>
        <v>0</v>
      </c>
      <c r="CF16" s="291"/>
      <c r="CG16" s="291"/>
      <c r="CH16" s="291"/>
      <c r="CI16" s="291"/>
      <c r="CJ16" s="291"/>
      <c r="CK16" s="291"/>
      <c r="CL16" s="291"/>
      <c r="CM16" s="291"/>
      <c r="CN16" s="291"/>
      <c r="CO16" s="292"/>
      <c r="CP16" s="290" t="s">
        <v>81</v>
      </c>
      <c r="CQ16" s="291"/>
      <c r="CR16" s="291"/>
      <c r="CS16" s="291"/>
      <c r="CT16" s="291"/>
      <c r="CU16" s="291"/>
      <c r="CV16" s="291"/>
      <c r="CW16" s="292"/>
      <c r="CX16" s="288" t="s">
        <v>90</v>
      </c>
      <c r="CY16" s="288"/>
      <c r="CZ16" s="288"/>
      <c r="DA16" s="288"/>
      <c r="DB16" s="288"/>
      <c r="DC16" s="288"/>
      <c r="DD16" s="288"/>
      <c r="DE16" s="288"/>
      <c r="DF16" s="289"/>
      <c r="DG16" s="290">
        <f t="shared" si="0"/>
        <v>77602</v>
      </c>
      <c r="DH16" s="291"/>
      <c r="DI16" s="291"/>
      <c r="DJ16" s="291"/>
      <c r="DK16" s="291"/>
      <c r="DL16" s="291"/>
      <c r="DM16" s="291"/>
      <c r="DN16" s="291"/>
      <c r="DO16" s="291"/>
      <c r="DP16" s="291"/>
      <c r="DQ16" s="292"/>
      <c r="DR16" s="290" t="s">
        <v>81</v>
      </c>
      <c r="DS16" s="291"/>
      <c r="DT16" s="291"/>
      <c r="DU16" s="291"/>
      <c r="DV16" s="291"/>
      <c r="DW16" s="291"/>
      <c r="DX16" s="291"/>
      <c r="DY16" s="292"/>
      <c r="DZ16" s="288" t="s">
        <v>90</v>
      </c>
      <c r="EA16" s="288"/>
      <c r="EB16" s="288"/>
      <c r="EC16" s="288"/>
      <c r="ED16" s="288"/>
      <c r="EE16" s="288"/>
      <c r="EF16" s="288"/>
      <c r="EG16" s="288"/>
      <c r="EH16" s="289"/>
      <c r="EI16" s="290">
        <f>'стр.1'!DS41</f>
        <v>77602</v>
      </c>
      <c r="EJ16" s="291"/>
      <c r="EK16" s="291"/>
      <c r="EL16" s="291"/>
      <c r="EM16" s="291"/>
      <c r="EN16" s="291"/>
      <c r="EO16" s="291"/>
      <c r="EP16" s="291"/>
      <c r="EQ16" s="291"/>
      <c r="ER16" s="291"/>
      <c r="ES16" s="292"/>
      <c r="ET16" s="290" t="s">
        <v>81</v>
      </c>
      <c r="EU16" s="291"/>
      <c r="EV16" s="291"/>
      <c r="EW16" s="291"/>
      <c r="EX16" s="291"/>
      <c r="EY16" s="291"/>
      <c r="EZ16" s="291"/>
      <c r="FA16" s="292"/>
      <c r="FB16" s="288" t="s">
        <v>90</v>
      </c>
      <c r="FC16" s="288"/>
      <c r="FD16" s="288"/>
      <c r="FE16" s="288"/>
      <c r="FF16" s="288"/>
      <c r="FG16" s="288"/>
      <c r="FH16" s="288"/>
      <c r="FI16" s="288"/>
      <c r="FJ16" s="289"/>
    </row>
    <row r="17" spans="1:166" s="21" customFormat="1" ht="12" thickBot="1">
      <c r="A17" s="402" t="s">
        <v>121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3"/>
      <c r="U17" s="371" t="s">
        <v>119</v>
      </c>
      <c r="V17" s="288"/>
      <c r="W17" s="288"/>
      <c r="X17" s="288"/>
      <c r="Y17" s="288"/>
      <c r="Z17" s="288"/>
      <c r="AA17" s="288"/>
      <c r="AB17" s="288"/>
      <c r="AC17" s="288"/>
      <c r="AD17" s="372" t="s">
        <v>77</v>
      </c>
      <c r="AE17" s="288"/>
      <c r="AF17" s="288"/>
      <c r="AG17" s="288"/>
      <c r="AH17" s="288"/>
      <c r="AI17" s="288"/>
      <c r="AJ17" s="288"/>
      <c r="AK17" s="288"/>
      <c r="AL17" s="289"/>
      <c r="AM17" s="372" t="s">
        <v>78</v>
      </c>
      <c r="AN17" s="288"/>
      <c r="AO17" s="288"/>
      <c r="AP17" s="288"/>
      <c r="AQ17" s="288"/>
      <c r="AR17" s="288"/>
      <c r="AS17" s="288"/>
      <c r="AT17" s="288"/>
      <c r="AU17" s="289"/>
      <c r="AV17" s="372" t="s">
        <v>103</v>
      </c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9"/>
      <c r="BH17" s="372" t="s">
        <v>85</v>
      </c>
      <c r="BI17" s="288"/>
      <c r="BJ17" s="288"/>
      <c r="BK17" s="288"/>
      <c r="BL17" s="288"/>
      <c r="BM17" s="288"/>
      <c r="BN17" s="288"/>
      <c r="BO17" s="288"/>
      <c r="BP17" s="289"/>
      <c r="BQ17" s="372" t="s">
        <v>94</v>
      </c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9"/>
      <c r="CE17" s="290">
        <f>'стр.1'!BG42</f>
        <v>0</v>
      </c>
      <c r="CF17" s="291"/>
      <c r="CG17" s="291"/>
      <c r="CH17" s="291"/>
      <c r="CI17" s="291"/>
      <c r="CJ17" s="291"/>
      <c r="CK17" s="291"/>
      <c r="CL17" s="291"/>
      <c r="CM17" s="291"/>
      <c r="CN17" s="291"/>
      <c r="CO17" s="292"/>
      <c r="CP17" s="290" t="s">
        <v>81</v>
      </c>
      <c r="CQ17" s="291"/>
      <c r="CR17" s="291"/>
      <c r="CS17" s="291"/>
      <c r="CT17" s="291"/>
      <c r="CU17" s="291"/>
      <c r="CV17" s="291"/>
      <c r="CW17" s="292"/>
      <c r="CX17" s="288" t="s">
        <v>90</v>
      </c>
      <c r="CY17" s="288"/>
      <c r="CZ17" s="288"/>
      <c r="DA17" s="288"/>
      <c r="DB17" s="288"/>
      <c r="DC17" s="288"/>
      <c r="DD17" s="288"/>
      <c r="DE17" s="288"/>
      <c r="DF17" s="289"/>
      <c r="DG17" s="290">
        <f t="shared" si="0"/>
        <v>0</v>
      </c>
      <c r="DH17" s="291"/>
      <c r="DI17" s="291"/>
      <c r="DJ17" s="291"/>
      <c r="DK17" s="291"/>
      <c r="DL17" s="291"/>
      <c r="DM17" s="291"/>
      <c r="DN17" s="291"/>
      <c r="DO17" s="291"/>
      <c r="DP17" s="291"/>
      <c r="DQ17" s="292"/>
      <c r="DR17" s="290" t="s">
        <v>81</v>
      </c>
      <c r="DS17" s="291"/>
      <c r="DT17" s="291"/>
      <c r="DU17" s="291"/>
      <c r="DV17" s="291"/>
      <c r="DW17" s="291"/>
      <c r="DX17" s="291"/>
      <c r="DY17" s="292"/>
      <c r="DZ17" s="288" t="s">
        <v>90</v>
      </c>
      <c r="EA17" s="288"/>
      <c r="EB17" s="288"/>
      <c r="EC17" s="288"/>
      <c r="ED17" s="288"/>
      <c r="EE17" s="288"/>
      <c r="EF17" s="288"/>
      <c r="EG17" s="288"/>
      <c r="EH17" s="289"/>
      <c r="EI17" s="290">
        <f>'стр.1'!DS42</f>
        <v>0</v>
      </c>
      <c r="EJ17" s="291"/>
      <c r="EK17" s="291"/>
      <c r="EL17" s="291"/>
      <c r="EM17" s="291"/>
      <c r="EN17" s="291"/>
      <c r="EO17" s="291"/>
      <c r="EP17" s="291"/>
      <c r="EQ17" s="291"/>
      <c r="ER17" s="291"/>
      <c r="ES17" s="292"/>
      <c r="ET17" s="290" t="s">
        <v>81</v>
      </c>
      <c r="EU17" s="291"/>
      <c r="EV17" s="291"/>
      <c r="EW17" s="291"/>
      <c r="EX17" s="291"/>
      <c r="EY17" s="291"/>
      <c r="EZ17" s="291"/>
      <c r="FA17" s="292"/>
      <c r="FB17" s="288" t="s">
        <v>90</v>
      </c>
      <c r="FC17" s="288"/>
      <c r="FD17" s="288"/>
      <c r="FE17" s="288"/>
      <c r="FF17" s="288"/>
      <c r="FG17" s="288"/>
      <c r="FH17" s="288"/>
      <c r="FI17" s="288"/>
      <c r="FJ17" s="289"/>
    </row>
    <row r="18" spans="1:166" s="21" customFormat="1" ht="12" thickBot="1">
      <c r="A18" s="402" t="s">
        <v>124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3"/>
      <c r="U18" s="371" t="s">
        <v>120</v>
      </c>
      <c r="V18" s="288"/>
      <c r="W18" s="288"/>
      <c r="X18" s="288"/>
      <c r="Y18" s="288"/>
      <c r="Z18" s="288"/>
      <c r="AA18" s="288"/>
      <c r="AB18" s="288"/>
      <c r="AC18" s="288"/>
      <c r="AD18" s="372" t="s">
        <v>77</v>
      </c>
      <c r="AE18" s="288"/>
      <c r="AF18" s="288"/>
      <c r="AG18" s="288"/>
      <c r="AH18" s="288"/>
      <c r="AI18" s="288"/>
      <c r="AJ18" s="288"/>
      <c r="AK18" s="288"/>
      <c r="AL18" s="289"/>
      <c r="AM18" s="372" t="s">
        <v>78</v>
      </c>
      <c r="AN18" s="288"/>
      <c r="AO18" s="288"/>
      <c r="AP18" s="288"/>
      <c r="AQ18" s="288"/>
      <c r="AR18" s="288"/>
      <c r="AS18" s="288"/>
      <c r="AT18" s="288"/>
      <c r="AU18" s="289"/>
      <c r="AV18" s="372" t="s">
        <v>104</v>
      </c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9"/>
      <c r="BH18" s="372" t="s">
        <v>85</v>
      </c>
      <c r="BI18" s="288"/>
      <c r="BJ18" s="288"/>
      <c r="BK18" s="288"/>
      <c r="BL18" s="288"/>
      <c r="BM18" s="288"/>
      <c r="BN18" s="288"/>
      <c r="BO18" s="288"/>
      <c r="BP18" s="289"/>
      <c r="BQ18" s="372" t="s">
        <v>95</v>
      </c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9"/>
      <c r="CE18" s="290">
        <f>'стр.1'!BG43</f>
        <v>0</v>
      </c>
      <c r="CF18" s="291"/>
      <c r="CG18" s="291"/>
      <c r="CH18" s="291"/>
      <c r="CI18" s="291"/>
      <c r="CJ18" s="291"/>
      <c r="CK18" s="291"/>
      <c r="CL18" s="291"/>
      <c r="CM18" s="291"/>
      <c r="CN18" s="291"/>
      <c r="CO18" s="292"/>
      <c r="CP18" s="290" t="s">
        <v>81</v>
      </c>
      <c r="CQ18" s="291"/>
      <c r="CR18" s="291"/>
      <c r="CS18" s="291"/>
      <c r="CT18" s="291"/>
      <c r="CU18" s="291"/>
      <c r="CV18" s="291"/>
      <c r="CW18" s="292"/>
      <c r="CX18" s="288" t="s">
        <v>90</v>
      </c>
      <c r="CY18" s="288"/>
      <c r="CZ18" s="288"/>
      <c r="DA18" s="288"/>
      <c r="DB18" s="288"/>
      <c r="DC18" s="288"/>
      <c r="DD18" s="288"/>
      <c r="DE18" s="288"/>
      <c r="DF18" s="289"/>
      <c r="DG18" s="290">
        <f t="shared" si="0"/>
        <v>0</v>
      </c>
      <c r="DH18" s="291"/>
      <c r="DI18" s="291"/>
      <c r="DJ18" s="291"/>
      <c r="DK18" s="291"/>
      <c r="DL18" s="291"/>
      <c r="DM18" s="291"/>
      <c r="DN18" s="291"/>
      <c r="DO18" s="291"/>
      <c r="DP18" s="291"/>
      <c r="DQ18" s="292"/>
      <c r="DR18" s="290" t="s">
        <v>81</v>
      </c>
      <c r="DS18" s="291"/>
      <c r="DT18" s="291"/>
      <c r="DU18" s="291"/>
      <c r="DV18" s="291"/>
      <c r="DW18" s="291"/>
      <c r="DX18" s="291"/>
      <c r="DY18" s="292"/>
      <c r="DZ18" s="288" t="s">
        <v>90</v>
      </c>
      <c r="EA18" s="288"/>
      <c r="EB18" s="288"/>
      <c r="EC18" s="288"/>
      <c r="ED18" s="288"/>
      <c r="EE18" s="288"/>
      <c r="EF18" s="288"/>
      <c r="EG18" s="288"/>
      <c r="EH18" s="289"/>
      <c r="EI18" s="290">
        <f>'стр.1'!DS43</f>
        <v>0</v>
      </c>
      <c r="EJ18" s="291"/>
      <c r="EK18" s="291"/>
      <c r="EL18" s="291"/>
      <c r="EM18" s="291"/>
      <c r="EN18" s="291"/>
      <c r="EO18" s="291"/>
      <c r="EP18" s="291"/>
      <c r="EQ18" s="291"/>
      <c r="ER18" s="291"/>
      <c r="ES18" s="292"/>
      <c r="ET18" s="290" t="s">
        <v>81</v>
      </c>
      <c r="EU18" s="291"/>
      <c r="EV18" s="291"/>
      <c r="EW18" s="291"/>
      <c r="EX18" s="291"/>
      <c r="EY18" s="291"/>
      <c r="EZ18" s="291"/>
      <c r="FA18" s="292"/>
      <c r="FB18" s="288" t="s">
        <v>90</v>
      </c>
      <c r="FC18" s="288"/>
      <c r="FD18" s="288"/>
      <c r="FE18" s="288"/>
      <c r="FF18" s="288"/>
      <c r="FG18" s="288"/>
      <c r="FH18" s="288"/>
      <c r="FI18" s="288"/>
      <c r="FJ18" s="289"/>
    </row>
    <row r="19" spans="1:166" s="21" customFormat="1" ht="12" thickBot="1">
      <c r="A19" s="402" t="s">
        <v>162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3"/>
      <c r="U19" s="371" t="s">
        <v>134</v>
      </c>
      <c r="V19" s="288"/>
      <c r="W19" s="288"/>
      <c r="X19" s="288"/>
      <c r="Y19" s="288"/>
      <c r="Z19" s="288"/>
      <c r="AA19" s="288"/>
      <c r="AB19" s="288"/>
      <c r="AC19" s="288"/>
      <c r="AD19" s="372" t="s">
        <v>77</v>
      </c>
      <c r="AE19" s="288"/>
      <c r="AF19" s="288"/>
      <c r="AG19" s="288"/>
      <c r="AH19" s="288"/>
      <c r="AI19" s="288"/>
      <c r="AJ19" s="288"/>
      <c r="AK19" s="288"/>
      <c r="AL19" s="289"/>
      <c r="AM19" s="372" t="s">
        <v>78</v>
      </c>
      <c r="AN19" s="288"/>
      <c r="AO19" s="288"/>
      <c r="AP19" s="288"/>
      <c r="AQ19" s="288"/>
      <c r="AR19" s="288"/>
      <c r="AS19" s="288"/>
      <c r="AT19" s="288"/>
      <c r="AU19" s="289"/>
      <c r="AV19" s="372" t="s">
        <v>160</v>
      </c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9"/>
      <c r="BH19" s="372" t="s">
        <v>156</v>
      </c>
      <c r="BI19" s="288"/>
      <c r="BJ19" s="288"/>
      <c r="BK19" s="288"/>
      <c r="BL19" s="288"/>
      <c r="BM19" s="288"/>
      <c r="BN19" s="288"/>
      <c r="BO19" s="288"/>
      <c r="BP19" s="289"/>
      <c r="BQ19" s="372" t="s">
        <v>151</v>
      </c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9"/>
      <c r="CE19" s="290">
        <f>'стр.1'!BG44</f>
        <v>0</v>
      </c>
      <c r="CF19" s="291"/>
      <c r="CG19" s="291"/>
      <c r="CH19" s="291"/>
      <c r="CI19" s="291"/>
      <c r="CJ19" s="291"/>
      <c r="CK19" s="291"/>
      <c r="CL19" s="291"/>
      <c r="CM19" s="291"/>
      <c r="CN19" s="291"/>
      <c r="CO19" s="292"/>
      <c r="CP19" s="290" t="s">
        <v>81</v>
      </c>
      <c r="CQ19" s="291"/>
      <c r="CR19" s="291"/>
      <c r="CS19" s="291"/>
      <c r="CT19" s="291"/>
      <c r="CU19" s="291"/>
      <c r="CV19" s="291"/>
      <c r="CW19" s="292"/>
      <c r="CX19" s="288" t="s">
        <v>90</v>
      </c>
      <c r="CY19" s="288"/>
      <c r="CZ19" s="288"/>
      <c r="DA19" s="288"/>
      <c r="DB19" s="288"/>
      <c r="DC19" s="288"/>
      <c r="DD19" s="288"/>
      <c r="DE19" s="288"/>
      <c r="DF19" s="289"/>
      <c r="DG19" s="290">
        <f t="shared" si="0"/>
        <v>0</v>
      </c>
      <c r="DH19" s="291"/>
      <c r="DI19" s="291"/>
      <c r="DJ19" s="291"/>
      <c r="DK19" s="291"/>
      <c r="DL19" s="291"/>
      <c r="DM19" s="291"/>
      <c r="DN19" s="291"/>
      <c r="DO19" s="291"/>
      <c r="DP19" s="291"/>
      <c r="DQ19" s="292"/>
      <c r="DR19" s="290" t="s">
        <v>81</v>
      </c>
      <c r="DS19" s="291"/>
      <c r="DT19" s="291"/>
      <c r="DU19" s="291"/>
      <c r="DV19" s="291"/>
      <c r="DW19" s="291"/>
      <c r="DX19" s="291"/>
      <c r="DY19" s="292"/>
      <c r="DZ19" s="288" t="s">
        <v>90</v>
      </c>
      <c r="EA19" s="288"/>
      <c r="EB19" s="288"/>
      <c r="EC19" s="288"/>
      <c r="ED19" s="288"/>
      <c r="EE19" s="288"/>
      <c r="EF19" s="288"/>
      <c r="EG19" s="288"/>
      <c r="EH19" s="289"/>
      <c r="EI19" s="290">
        <f>'стр.1'!DS44</f>
        <v>0</v>
      </c>
      <c r="EJ19" s="291"/>
      <c r="EK19" s="291"/>
      <c r="EL19" s="291"/>
      <c r="EM19" s="291"/>
      <c r="EN19" s="291"/>
      <c r="EO19" s="291"/>
      <c r="EP19" s="291"/>
      <c r="EQ19" s="291"/>
      <c r="ER19" s="291"/>
      <c r="ES19" s="292"/>
      <c r="ET19" s="290" t="s">
        <v>81</v>
      </c>
      <c r="EU19" s="291"/>
      <c r="EV19" s="291"/>
      <c r="EW19" s="291"/>
      <c r="EX19" s="291"/>
      <c r="EY19" s="291"/>
      <c r="EZ19" s="291"/>
      <c r="FA19" s="292"/>
      <c r="FB19" s="288" t="s">
        <v>90</v>
      </c>
      <c r="FC19" s="288"/>
      <c r="FD19" s="288"/>
      <c r="FE19" s="288"/>
      <c r="FF19" s="288"/>
      <c r="FG19" s="288"/>
      <c r="FH19" s="288"/>
      <c r="FI19" s="288"/>
      <c r="FJ19" s="289"/>
    </row>
    <row r="20" spans="1:166" s="21" customFormat="1" ht="12" thickBot="1">
      <c r="A20" s="402" t="s">
        <v>176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3"/>
      <c r="U20" s="371" t="s">
        <v>135</v>
      </c>
      <c r="V20" s="288"/>
      <c r="W20" s="288"/>
      <c r="X20" s="288"/>
      <c r="Y20" s="288"/>
      <c r="Z20" s="288"/>
      <c r="AA20" s="288"/>
      <c r="AB20" s="288"/>
      <c r="AC20" s="288"/>
      <c r="AD20" s="372" t="s">
        <v>77</v>
      </c>
      <c r="AE20" s="288"/>
      <c r="AF20" s="288"/>
      <c r="AG20" s="288"/>
      <c r="AH20" s="288"/>
      <c r="AI20" s="288"/>
      <c r="AJ20" s="288"/>
      <c r="AK20" s="288"/>
      <c r="AL20" s="289"/>
      <c r="AM20" s="372" t="s">
        <v>78</v>
      </c>
      <c r="AN20" s="288"/>
      <c r="AO20" s="288"/>
      <c r="AP20" s="288"/>
      <c r="AQ20" s="288"/>
      <c r="AR20" s="288"/>
      <c r="AS20" s="288"/>
      <c r="AT20" s="288"/>
      <c r="AU20" s="289"/>
      <c r="AV20" s="372" t="s">
        <v>174</v>
      </c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9"/>
      <c r="BH20" s="372" t="s">
        <v>86</v>
      </c>
      <c r="BI20" s="288"/>
      <c r="BJ20" s="288"/>
      <c r="BK20" s="288"/>
      <c r="BL20" s="288"/>
      <c r="BM20" s="288"/>
      <c r="BN20" s="288"/>
      <c r="BO20" s="288"/>
      <c r="BP20" s="289"/>
      <c r="BQ20" s="372" t="s">
        <v>175</v>
      </c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9"/>
      <c r="CE20" s="290">
        <f>'стр.1'!BG45</f>
        <v>4200</v>
      </c>
      <c r="CF20" s="291"/>
      <c r="CG20" s="291"/>
      <c r="CH20" s="291"/>
      <c r="CI20" s="291"/>
      <c r="CJ20" s="291"/>
      <c r="CK20" s="291"/>
      <c r="CL20" s="291"/>
      <c r="CM20" s="291"/>
      <c r="CN20" s="291"/>
      <c r="CO20" s="292"/>
      <c r="CP20" s="290" t="s">
        <v>81</v>
      </c>
      <c r="CQ20" s="291"/>
      <c r="CR20" s="291"/>
      <c r="CS20" s="291"/>
      <c r="CT20" s="291"/>
      <c r="CU20" s="291"/>
      <c r="CV20" s="291"/>
      <c r="CW20" s="292"/>
      <c r="CX20" s="288" t="s">
        <v>90</v>
      </c>
      <c r="CY20" s="288"/>
      <c r="CZ20" s="288"/>
      <c r="DA20" s="288"/>
      <c r="DB20" s="288"/>
      <c r="DC20" s="288"/>
      <c r="DD20" s="288"/>
      <c r="DE20" s="288"/>
      <c r="DF20" s="289"/>
      <c r="DG20" s="290">
        <f t="shared" si="0"/>
        <v>-2040</v>
      </c>
      <c r="DH20" s="291"/>
      <c r="DI20" s="291"/>
      <c r="DJ20" s="291"/>
      <c r="DK20" s="291"/>
      <c r="DL20" s="291"/>
      <c r="DM20" s="291"/>
      <c r="DN20" s="291"/>
      <c r="DO20" s="291"/>
      <c r="DP20" s="291"/>
      <c r="DQ20" s="292"/>
      <c r="DR20" s="290" t="s">
        <v>81</v>
      </c>
      <c r="DS20" s="291"/>
      <c r="DT20" s="291"/>
      <c r="DU20" s="291"/>
      <c r="DV20" s="291"/>
      <c r="DW20" s="291"/>
      <c r="DX20" s="291"/>
      <c r="DY20" s="292"/>
      <c r="DZ20" s="288" t="s">
        <v>90</v>
      </c>
      <c r="EA20" s="288"/>
      <c r="EB20" s="288"/>
      <c r="EC20" s="288"/>
      <c r="ED20" s="288"/>
      <c r="EE20" s="288"/>
      <c r="EF20" s="288"/>
      <c r="EG20" s="288"/>
      <c r="EH20" s="289"/>
      <c r="EI20" s="290">
        <f>'стр.1'!DS45</f>
        <v>2160</v>
      </c>
      <c r="EJ20" s="291"/>
      <c r="EK20" s="291"/>
      <c r="EL20" s="291"/>
      <c r="EM20" s="291"/>
      <c r="EN20" s="291"/>
      <c r="EO20" s="291"/>
      <c r="EP20" s="291"/>
      <c r="EQ20" s="291"/>
      <c r="ER20" s="291"/>
      <c r="ES20" s="292"/>
      <c r="ET20" s="290" t="s">
        <v>81</v>
      </c>
      <c r="EU20" s="291"/>
      <c r="EV20" s="291"/>
      <c r="EW20" s="291"/>
      <c r="EX20" s="291"/>
      <c r="EY20" s="291"/>
      <c r="EZ20" s="291"/>
      <c r="FA20" s="292"/>
      <c r="FB20" s="288" t="s">
        <v>90</v>
      </c>
      <c r="FC20" s="288"/>
      <c r="FD20" s="288"/>
      <c r="FE20" s="288"/>
      <c r="FF20" s="288"/>
      <c r="FG20" s="288"/>
      <c r="FH20" s="288"/>
      <c r="FI20" s="288"/>
      <c r="FJ20" s="289"/>
    </row>
    <row r="21" spans="1:166" s="21" customFormat="1" ht="12" thickBot="1">
      <c r="A21" s="402" t="s">
        <v>122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3"/>
      <c r="U21" s="371" t="s">
        <v>136</v>
      </c>
      <c r="V21" s="288"/>
      <c r="W21" s="288"/>
      <c r="X21" s="288"/>
      <c r="Y21" s="288"/>
      <c r="Z21" s="288"/>
      <c r="AA21" s="288"/>
      <c r="AB21" s="288"/>
      <c r="AC21" s="288"/>
      <c r="AD21" s="372" t="s">
        <v>77</v>
      </c>
      <c r="AE21" s="288"/>
      <c r="AF21" s="288"/>
      <c r="AG21" s="288"/>
      <c r="AH21" s="288"/>
      <c r="AI21" s="288"/>
      <c r="AJ21" s="288"/>
      <c r="AK21" s="288"/>
      <c r="AL21" s="289"/>
      <c r="AM21" s="372" t="s">
        <v>78</v>
      </c>
      <c r="AN21" s="288"/>
      <c r="AO21" s="288"/>
      <c r="AP21" s="288"/>
      <c r="AQ21" s="288"/>
      <c r="AR21" s="288"/>
      <c r="AS21" s="288"/>
      <c r="AT21" s="288"/>
      <c r="AU21" s="289"/>
      <c r="AV21" s="372" t="s">
        <v>105</v>
      </c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9"/>
      <c r="BH21" s="372" t="s">
        <v>86</v>
      </c>
      <c r="BI21" s="288"/>
      <c r="BJ21" s="288"/>
      <c r="BK21" s="288"/>
      <c r="BL21" s="288"/>
      <c r="BM21" s="288"/>
      <c r="BN21" s="288"/>
      <c r="BO21" s="288"/>
      <c r="BP21" s="289"/>
      <c r="BQ21" s="372" t="s">
        <v>91</v>
      </c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9"/>
      <c r="CE21" s="290">
        <f>'стр.1'!BG46</f>
        <v>19000</v>
      </c>
      <c r="CF21" s="291"/>
      <c r="CG21" s="291"/>
      <c r="CH21" s="291"/>
      <c r="CI21" s="291"/>
      <c r="CJ21" s="291"/>
      <c r="CK21" s="291"/>
      <c r="CL21" s="291"/>
      <c r="CM21" s="291"/>
      <c r="CN21" s="291"/>
      <c r="CO21" s="292"/>
      <c r="CP21" s="290" t="s">
        <v>81</v>
      </c>
      <c r="CQ21" s="291"/>
      <c r="CR21" s="291"/>
      <c r="CS21" s="291"/>
      <c r="CT21" s="291"/>
      <c r="CU21" s="291"/>
      <c r="CV21" s="291"/>
      <c r="CW21" s="292"/>
      <c r="CX21" s="288" t="s">
        <v>90</v>
      </c>
      <c r="CY21" s="288"/>
      <c r="CZ21" s="288"/>
      <c r="DA21" s="288"/>
      <c r="DB21" s="288"/>
      <c r="DC21" s="288"/>
      <c r="DD21" s="288"/>
      <c r="DE21" s="288"/>
      <c r="DF21" s="289"/>
      <c r="DG21" s="290">
        <f t="shared" si="0"/>
        <v>0</v>
      </c>
      <c r="DH21" s="291"/>
      <c r="DI21" s="291"/>
      <c r="DJ21" s="291"/>
      <c r="DK21" s="291"/>
      <c r="DL21" s="291"/>
      <c r="DM21" s="291"/>
      <c r="DN21" s="291"/>
      <c r="DO21" s="291"/>
      <c r="DP21" s="291"/>
      <c r="DQ21" s="292"/>
      <c r="DR21" s="290" t="s">
        <v>81</v>
      </c>
      <c r="DS21" s="291"/>
      <c r="DT21" s="291"/>
      <c r="DU21" s="291"/>
      <c r="DV21" s="291"/>
      <c r="DW21" s="291"/>
      <c r="DX21" s="291"/>
      <c r="DY21" s="292"/>
      <c r="DZ21" s="288" t="s">
        <v>90</v>
      </c>
      <c r="EA21" s="288"/>
      <c r="EB21" s="288"/>
      <c r="EC21" s="288"/>
      <c r="ED21" s="288"/>
      <c r="EE21" s="288"/>
      <c r="EF21" s="288"/>
      <c r="EG21" s="288"/>
      <c r="EH21" s="289"/>
      <c r="EI21" s="290">
        <f>'стр.1'!DS46</f>
        <v>19000</v>
      </c>
      <c r="EJ21" s="291"/>
      <c r="EK21" s="291"/>
      <c r="EL21" s="291"/>
      <c r="EM21" s="291"/>
      <c r="EN21" s="291"/>
      <c r="EO21" s="291"/>
      <c r="EP21" s="291"/>
      <c r="EQ21" s="291"/>
      <c r="ER21" s="291"/>
      <c r="ES21" s="292"/>
      <c r="ET21" s="290" t="s">
        <v>81</v>
      </c>
      <c r="EU21" s="291"/>
      <c r="EV21" s="291"/>
      <c r="EW21" s="291"/>
      <c r="EX21" s="291"/>
      <c r="EY21" s="291"/>
      <c r="EZ21" s="291"/>
      <c r="FA21" s="292"/>
      <c r="FB21" s="288" t="s">
        <v>90</v>
      </c>
      <c r="FC21" s="288"/>
      <c r="FD21" s="288"/>
      <c r="FE21" s="288"/>
      <c r="FF21" s="288"/>
      <c r="FG21" s="288"/>
      <c r="FH21" s="288"/>
      <c r="FI21" s="288"/>
      <c r="FJ21" s="289"/>
    </row>
    <row r="22" spans="1:166" s="21" customFormat="1" ht="24" customHeight="1" thickBot="1">
      <c r="A22" s="402" t="s">
        <v>123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3"/>
      <c r="U22" s="371" t="s">
        <v>137</v>
      </c>
      <c r="V22" s="288"/>
      <c r="W22" s="288"/>
      <c r="X22" s="288"/>
      <c r="Y22" s="288"/>
      <c r="Z22" s="288"/>
      <c r="AA22" s="288"/>
      <c r="AB22" s="288"/>
      <c r="AC22" s="288"/>
      <c r="AD22" s="372" t="s">
        <v>77</v>
      </c>
      <c r="AE22" s="288"/>
      <c r="AF22" s="288"/>
      <c r="AG22" s="288"/>
      <c r="AH22" s="288"/>
      <c r="AI22" s="288"/>
      <c r="AJ22" s="288"/>
      <c r="AK22" s="288"/>
      <c r="AL22" s="289"/>
      <c r="AM22" s="372" t="s">
        <v>78</v>
      </c>
      <c r="AN22" s="288"/>
      <c r="AO22" s="288"/>
      <c r="AP22" s="288"/>
      <c r="AQ22" s="288"/>
      <c r="AR22" s="288"/>
      <c r="AS22" s="288"/>
      <c r="AT22" s="288"/>
      <c r="AU22" s="289"/>
      <c r="AV22" s="372" t="s">
        <v>106</v>
      </c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9"/>
      <c r="BH22" s="372" t="s">
        <v>86</v>
      </c>
      <c r="BI22" s="288"/>
      <c r="BJ22" s="288"/>
      <c r="BK22" s="288"/>
      <c r="BL22" s="288"/>
      <c r="BM22" s="288"/>
      <c r="BN22" s="288"/>
      <c r="BO22" s="288"/>
      <c r="BP22" s="289"/>
      <c r="BQ22" s="372" t="s">
        <v>96</v>
      </c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9"/>
      <c r="CE22" s="290">
        <f>'стр.1'!BG47</f>
        <v>279883</v>
      </c>
      <c r="CF22" s="291"/>
      <c r="CG22" s="291"/>
      <c r="CH22" s="291"/>
      <c r="CI22" s="291"/>
      <c r="CJ22" s="291"/>
      <c r="CK22" s="291"/>
      <c r="CL22" s="291"/>
      <c r="CM22" s="291"/>
      <c r="CN22" s="291"/>
      <c r="CO22" s="292"/>
      <c r="CP22" s="290" t="s">
        <v>81</v>
      </c>
      <c r="CQ22" s="291"/>
      <c r="CR22" s="291"/>
      <c r="CS22" s="291"/>
      <c r="CT22" s="291"/>
      <c r="CU22" s="291"/>
      <c r="CV22" s="291"/>
      <c r="CW22" s="292"/>
      <c r="CX22" s="288" t="s">
        <v>90</v>
      </c>
      <c r="CY22" s="288"/>
      <c r="CZ22" s="288"/>
      <c r="DA22" s="288"/>
      <c r="DB22" s="288"/>
      <c r="DC22" s="288"/>
      <c r="DD22" s="288"/>
      <c r="DE22" s="288"/>
      <c r="DF22" s="289"/>
      <c r="DG22" s="290">
        <f t="shared" si="0"/>
        <v>0</v>
      </c>
      <c r="DH22" s="291"/>
      <c r="DI22" s="291"/>
      <c r="DJ22" s="291"/>
      <c r="DK22" s="291"/>
      <c r="DL22" s="291"/>
      <c r="DM22" s="291"/>
      <c r="DN22" s="291"/>
      <c r="DO22" s="291"/>
      <c r="DP22" s="291"/>
      <c r="DQ22" s="292"/>
      <c r="DR22" s="290" t="s">
        <v>81</v>
      </c>
      <c r="DS22" s="291"/>
      <c r="DT22" s="291"/>
      <c r="DU22" s="291"/>
      <c r="DV22" s="291"/>
      <c r="DW22" s="291"/>
      <c r="DX22" s="291"/>
      <c r="DY22" s="292"/>
      <c r="DZ22" s="288" t="s">
        <v>90</v>
      </c>
      <c r="EA22" s="288"/>
      <c r="EB22" s="288"/>
      <c r="EC22" s="288"/>
      <c r="ED22" s="288"/>
      <c r="EE22" s="288"/>
      <c r="EF22" s="288"/>
      <c r="EG22" s="288"/>
      <c r="EH22" s="289"/>
      <c r="EI22" s="290">
        <f>'стр.1'!DS47</f>
        <v>279883</v>
      </c>
      <c r="EJ22" s="291"/>
      <c r="EK22" s="291"/>
      <c r="EL22" s="291"/>
      <c r="EM22" s="291"/>
      <c r="EN22" s="291"/>
      <c r="EO22" s="291"/>
      <c r="EP22" s="291"/>
      <c r="EQ22" s="291"/>
      <c r="ER22" s="291"/>
      <c r="ES22" s="292"/>
      <c r="ET22" s="290" t="s">
        <v>81</v>
      </c>
      <c r="EU22" s="291"/>
      <c r="EV22" s="291"/>
      <c r="EW22" s="291"/>
      <c r="EX22" s="291"/>
      <c r="EY22" s="291"/>
      <c r="EZ22" s="291"/>
      <c r="FA22" s="292"/>
      <c r="FB22" s="288" t="s">
        <v>90</v>
      </c>
      <c r="FC22" s="288"/>
      <c r="FD22" s="288"/>
      <c r="FE22" s="288"/>
      <c r="FF22" s="288"/>
      <c r="FG22" s="288"/>
      <c r="FH22" s="288"/>
      <c r="FI22" s="288"/>
      <c r="FJ22" s="289"/>
    </row>
    <row r="23" spans="1:166" s="21" customFormat="1" ht="12" thickBot="1">
      <c r="A23" s="402" t="s">
        <v>124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3"/>
      <c r="U23" s="371" t="s">
        <v>138</v>
      </c>
      <c r="V23" s="288"/>
      <c r="W23" s="288"/>
      <c r="X23" s="288"/>
      <c r="Y23" s="288"/>
      <c r="Z23" s="288"/>
      <c r="AA23" s="288"/>
      <c r="AB23" s="288"/>
      <c r="AC23" s="288"/>
      <c r="AD23" s="372" t="s">
        <v>77</v>
      </c>
      <c r="AE23" s="288"/>
      <c r="AF23" s="288"/>
      <c r="AG23" s="288"/>
      <c r="AH23" s="288"/>
      <c r="AI23" s="288"/>
      <c r="AJ23" s="288"/>
      <c r="AK23" s="288"/>
      <c r="AL23" s="289"/>
      <c r="AM23" s="372" t="s">
        <v>78</v>
      </c>
      <c r="AN23" s="288"/>
      <c r="AO23" s="288"/>
      <c r="AP23" s="288"/>
      <c r="AQ23" s="288"/>
      <c r="AR23" s="288"/>
      <c r="AS23" s="288"/>
      <c r="AT23" s="288"/>
      <c r="AU23" s="289"/>
      <c r="AV23" s="372" t="s">
        <v>104</v>
      </c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9"/>
      <c r="BH23" s="372" t="s">
        <v>86</v>
      </c>
      <c r="BI23" s="288"/>
      <c r="BJ23" s="288"/>
      <c r="BK23" s="288"/>
      <c r="BL23" s="288"/>
      <c r="BM23" s="288"/>
      <c r="BN23" s="288"/>
      <c r="BO23" s="288"/>
      <c r="BP23" s="289"/>
      <c r="BQ23" s="372" t="s">
        <v>95</v>
      </c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9"/>
      <c r="CE23" s="290">
        <f>'стр.1'!BG48</f>
        <v>514310</v>
      </c>
      <c r="CF23" s="291"/>
      <c r="CG23" s="291"/>
      <c r="CH23" s="291"/>
      <c r="CI23" s="291"/>
      <c r="CJ23" s="291"/>
      <c r="CK23" s="291"/>
      <c r="CL23" s="291"/>
      <c r="CM23" s="291"/>
      <c r="CN23" s="291"/>
      <c r="CO23" s="292"/>
      <c r="CP23" s="290" t="s">
        <v>81</v>
      </c>
      <c r="CQ23" s="291"/>
      <c r="CR23" s="291"/>
      <c r="CS23" s="291"/>
      <c r="CT23" s="291"/>
      <c r="CU23" s="291"/>
      <c r="CV23" s="291"/>
      <c r="CW23" s="292"/>
      <c r="CX23" s="288" t="s">
        <v>90</v>
      </c>
      <c r="CY23" s="288"/>
      <c r="CZ23" s="288"/>
      <c r="DA23" s="288"/>
      <c r="DB23" s="288"/>
      <c r="DC23" s="288"/>
      <c r="DD23" s="288"/>
      <c r="DE23" s="288"/>
      <c r="DF23" s="289"/>
      <c r="DG23" s="290">
        <f t="shared" si="0"/>
        <v>77040</v>
      </c>
      <c r="DH23" s="291"/>
      <c r="DI23" s="291"/>
      <c r="DJ23" s="291"/>
      <c r="DK23" s="291"/>
      <c r="DL23" s="291"/>
      <c r="DM23" s="291"/>
      <c r="DN23" s="291"/>
      <c r="DO23" s="291"/>
      <c r="DP23" s="291"/>
      <c r="DQ23" s="292"/>
      <c r="DR23" s="290" t="s">
        <v>81</v>
      </c>
      <c r="DS23" s="291"/>
      <c r="DT23" s="291"/>
      <c r="DU23" s="291"/>
      <c r="DV23" s="291"/>
      <c r="DW23" s="291"/>
      <c r="DX23" s="291"/>
      <c r="DY23" s="292"/>
      <c r="DZ23" s="288" t="s">
        <v>90</v>
      </c>
      <c r="EA23" s="288"/>
      <c r="EB23" s="288"/>
      <c r="EC23" s="288"/>
      <c r="ED23" s="288"/>
      <c r="EE23" s="288"/>
      <c r="EF23" s="288"/>
      <c r="EG23" s="288"/>
      <c r="EH23" s="289"/>
      <c r="EI23" s="290">
        <f>'стр.1'!DS48</f>
        <v>591350</v>
      </c>
      <c r="EJ23" s="291"/>
      <c r="EK23" s="291"/>
      <c r="EL23" s="291"/>
      <c r="EM23" s="291"/>
      <c r="EN23" s="291"/>
      <c r="EO23" s="291"/>
      <c r="EP23" s="291"/>
      <c r="EQ23" s="291"/>
      <c r="ER23" s="291"/>
      <c r="ES23" s="292"/>
      <c r="ET23" s="290" t="s">
        <v>81</v>
      </c>
      <c r="EU23" s="291"/>
      <c r="EV23" s="291"/>
      <c r="EW23" s="291"/>
      <c r="EX23" s="291"/>
      <c r="EY23" s="291"/>
      <c r="EZ23" s="291"/>
      <c r="FA23" s="292"/>
      <c r="FB23" s="288" t="s">
        <v>90</v>
      </c>
      <c r="FC23" s="288"/>
      <c r="FD23" s="288"/>
      <c r="FE23" s="288"/>
      <c r="FF23" s="288"/>
      <c r="FG23" s="288"/>
      <c r="FH23" s="288"/>
      <c r="FI23" s="288"/>
      <c r="FJ23" s="289"/>
    </row>
    <row r="24" spans="1:166" s="21" customFormat="1" ht="12" thickBot="1">
      <c r="A24" s="402" t="s">
        <v>124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3"/>
      <c r="U24" s="371" t="s">
        <v>139</v>
      </c>
      <c r="V24" s="288"/>
      <c r="W24" s="288"/>
      <c r="X24" s="288"/>
      <c r="Y24" s="288"/>
      <c r="Z24" s="288"/>
      <c r="AA24" s="288"/>
      <c r="AB24" s="288"/>
      <c r="AC24" s="288"/>
      <c r="AD24" s="372" t="s">
        <v>77</v>
      </c>
      <c r="AE24" s="288"/>
      <c r="AF24" s="288"/>
      <c r="AG24" s="288"/>
      <c r="AH24" s="288"/>
      <c r="AI24" s="288"/>
      <c r="AJ24" s="288"/>
      <c r="AK24" s="288"/>
      <c r="AL24" s="289"/>
      <c r="AM24" s="372" t="s">
        <v>78</v>
      </c>
      <c r="AN24" s="288"/>
      <c r="AO24" s="288"/>
      <c r="AP24" s="288"/>
      <c r="AQ24" s="288"/>
      <c r="AR24" s="288"/>
      <c r="AS24" s="288"/>
      <c r="AT24" s="288"/>
      <c r="AU24" s="289"/>
      <c r="AV24" s="304" t="s">
        <v>79</v>
      </c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1"/>
      <c r="BH24" s="304" t="s">
        <v>86</v>
      </c>
      <c r="BI24" s="280"/>
      <c r="BJ24" s="280"/>
      <c r="BK24" s="280"/>
      <c r="BL24" s="280"/>
      <c r="BM24" s="280"/>
      <c r="BN24" s="280"/>
      <c r="BO24" s="280"/>
      <c r="BP24" s="281"/>
      <c r="BQ24" s="304" t="s">
        <v>95</v>
      </c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1"/>
      <c r="CE24" s="290">
        <f>'стр.1'!BG49</f>
        <v>329194</v>
      </c>
      <c r="CF24" s="291"/>
      <c r="CG24" s="291"/>
      <c r="CH24" s="291"/>
      <c r="CI24" s="291"/>
      <c r="CJ24" s="291"/>
      <c r="CK24" s="291"/>
      <c r="CL24" s="291"/>
      <c r="CM24" s="291"/>
      <c r="CN24" s="291"/>
      <c r="CO24" s="292"/>
      <c r="CP24" s="290" t="s">
        <v>81</v>
      </c>
      <c r="CQ24" s="291"/>
      <c r="CR24" s="291"/>
      <c r="CS24" s="291"/>
      <c r="CT24" s="291"/>
      <c r="CU24" s="291"/>
      <c r="CV24" s="291"/>
      <c r="CW24" s="292"/>
      <c r="CX24" s="288" t="s">
        <v>90</v>
      </c>
      <c r="CY24" s="288"/>
      <c r="CZ24" s="288"/>
      <c r="DA24" s="288"/>
      <c r="DB24" s="288"/>
      <c r="DC24" s="288"/>
      <c r="DD24" s="288"/>
      <c r="DE24" s="288"/>
      <c r="DF24" s="289"/>
      <c r="DG24" s="290">
        <f t="shared" si="0"/>
        <v>0</v>
      </c>
      <c r="DH24" s="291"/>
      <c r="DI24" s="291"/>
      <c r="DJ24" s="291"/>
      <c r="DK24" s="291"/>
      <c r="DL24" s="291"/>
      <c r="DM24" s="291"/>
      <c r="DN24" s="291"/>
      <c r="DO24" s="291"/>
      <c r="DP24" s="291"/>
      <c r="DQ24" s="292"/>
      <c r="DR24" s="290" t="s">
        <v>81</v>
      </c>
      <c r="DS24" s="291"/>
      <c r="DT24" s="291"/>
      <c r="DU24" s="291"/>
      <c r="DV24" s="291"/>
      <c r="DW24" s="291"/>
      <c r="DX24" s="291"/>
      <c r="DY24" s="292"/>
      <c r="DZ24" s="288" t="s">
        <v>90</v>
      </c>
      <c r="EA24" s="288"/>
      <c r="EB24" s="288"/>
      <c r="EC24" s="288"/>
      <c r="ED24" s="288"/>
      <c r="EE24" s="288"/>
      <c r="EF24" s="288"/>
      <c r="EG24" s="288"/>
      <c r="EH24" s="289"/>
      <c r="EI24" s="290">
        <f>'стр.1'!DS49</f>
        <v>329194</v>
      </c>
      <c r="EJ24" s="291"/>
      <c r="EK24" s="291"/>
      <c r="EL24" s="291"/>
      <c r="EM24" s="291"/>
      <c r="EN24" s="291"/>
      <c r="EO24" s="291"/>
      <c r="EP24" s="291"/>
      <c r="EQ24" s="291"/>
      <c r="ER24" s="291"/>
      <c r="ES24" s="292"/>
      <c r="ET24" s="290" t="s">
        <v>81</v>
      </c>
      <c r="EU24" s="291"/>
      <c r="EV24" s="291"/>
      <c r="EW24" s="291"/>
      <c r="EX24" s="291"/>
      <c r="EY24" s="291"/>
      <c r="EZ24" s="291"/>
      <c r="FA24" s="292"/>
      <c r="FB24" s="288" t="s">
        <v>90</v>
      </c>
      <c r="FC24" s="288"/>
      <c r="FD24" s="288"/>
      <c r="FE24" s="288"/>
      <c r="FF24" s="288"/>
      <c r="FG24" s="288"/>
      <c r="FH24" s="288"/>
      <c r="FI24" s="288"/>
      <c r="FJ24" s="289"/>
    </row>
    <row r="25" spans="1:166" s="21" customFormat="1" ht="12" thickBot="1">
      <c r="A25" s="402" t="s">
        <v>124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3"/>
      <c r="U25" s="371" t="s">
        <v>140</v>
      </c>
      <c r="V25" s="288"/>
      <c r="W25" s="288"/>
      <c r="X25" s="288"/>
      <c r="Y25" s="288"/>
      <c r="Z25" s="288"/>
      <c r="AA25" s="288"/>
      <c r="AB25" s="288"/>
      <c r="AC25" s="288"/>
      <c r="AD25" s="372" t="s">
        <v>77</v>
      </c>
      <c r="AE25" s="288"/>
      <c r="AF25" s="288"/>
      <c r="AG25" s="288"/>
      <c r="AH25" s="288"/>
      <c r="AI25" s="288"/>
      <c r="AJ25" s="288"/>
      <c r="AK25" s="288"/>
      <c r="AL25" s="289"/>
      <c r="AM25" s="372" t="s">
        <v>78</v>
      </c>
      <c r="AN25" s="288"/>
      <c r="AO25" s="288"/>
      <c r="AP25" s="288"/>
      <c r="AQ25" s="288"/>
      <c r="AR25" s="288"/>
      <c r="AS25" s="288"/>
      <c r="AT25" s="288"/>
      <c r="AU25" s="289"/>
      <c r="AV25" s="304" t="s">
        <v>79</v>
      </c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1"/>
      <c r="BH25" s="304" t="s">
        <v>86</v>
      </c>
      <c r="BI25" s="280"/>
      <c r="BJ25" s="280"/>
      <c r="BK25" s="280"/>
      <c r="BL25" s="280"/>
      <c r="BM25" s="280"/>
      <c r="BN25" s="280"/>
      <c r="BO25" s="280"/>
      <c r="BP25" s="281"/>
      <c r="BQ25" s="304" t="s">
        <v>95</v>
      </c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1"/>
      <c r="CE25" s="290">
        <f>'стр.1'!BG50</f>
        <v>0</v>
      </c>
      <c r="CF25" s="291"/>
      <c r="CG25" s="291"/>
      <c r="CH25" s="291"/>
      <c r="CI25" s="291"/>
      <c r="CJ25" s="291"/>
      <c r="CK25" s="291"/>
      <c r="CL25" s="291"/>
      <c r="CM25" s="291"/>
      <c r="CN25" s="291"/>
      <c r="CO25" s="292"/>
      <c r="CP25" s="290" t="s">
        <v>81</v>
      </c>
      <c r="CQ25" s="291"/>
      <c r="CR25" s="291"/>
      <c r="CS25" s="291"/>
      <c r="CT25" s="291"/>
      <c r="CU25" s="291"/>
      <c r="CV25" s="291"/>
      <c r="CW25" s="292"/>
      <c r="CX25" s="288" t="s">
        <v>90</v>
      </c>
      <c r="CY25" s="288"/>
      <c r="CZ25" s="288"/>
      <c r="DA25" s="288"/>
      <c r="DB25" s="288"/>
      <c r="DC25" s="288"/>
      <c r="DD25" s="288"/>
      <c r="DE25" s="288"/>
      <c r="DF25" s="289"/>
      <c r="DG25" s="290">
        <f t="shared" si="0"/>
        <v>6962.6</v>
      </c>
      <c r="DH25" s="291"/>
      <c r="DI25" s="291"/>
      <c r="DJ25" s="291"/>
      <c r="DK25" s="291"/>
      <c r="DL25" s="291"/>
      <c r="DM25" s="291"/>
      <c r="DN25" s="291"/>
      <c r="DO25" s="291"/>
      <c r="DP25" s="291"/>
      <c r="DQ25" s="292"/>
      <c r="DR25" s="290" t="s">
        <v>81</v>
      </c>
      <c r="DS25" s="291"/>
      <c r="DT25" s="291"/>
      <c r="DU25" s="291"/>
      <c r="DV25" s="291"/>
      <c r="DW25" s="291"/>
      <c r="DX25" s="291"/>
      <c r="DY25" s="292"/>
      <c r="DZ25" s="288" t="s">
        <v>90</v>
      </c>
      <c r="EA25" s="288"/>
      <c r="EB25" s="288"/>
      <c r="EC25" s="288"/>
      <c r="ED25" s="288"/>
      <c r="EE25" s="288"/>
      <c r="EF25" s="288"/>
      <c r="EG25" s="288"/>
      <c r="EH25" s="289"/>
      <c r="EI25" s="290">
        <f>'стр.1'!DS50</f>
        <v>6962.6</v>
      </c>
      <c r="EJ25" s="291"/>
      <c r="EK25" s="291"/>
      <c r="EL25" s="291"/>
      <c r="EM25" s="291"/>
      <c r="EN25" s="291"/>
      <c r="EO25" s="291"/>
      <c r="EP25" s="291"/>
      <c r="EQ25" s="291"/>
      <c r="ER25" s="291"/>
      <c r="ES25" s="292"/>
      <c r="ET25" s="290" t="s">
        <v>81</v>
      </c>
      <c r="EU25" s="291"/>
      <c r="EV25" s="291"/>
      <c r="EW25" s="291"/>
      <c r="EX25" s="291"/>
      <c r="EY25" s="291"/>
      <c r="EZ25" s="291"/>
      <c r="FA25" s="292"/>
      <c r="FB25" s="288" t="s">
        <v>90</v>
      </c>
      <c r="FC25" s="288"/>
      <c r="FD25" s="288"/>
      <c r="FE25" s="288"/>
      <c r="FF25" s="288"/>
      <c r="FG25" s="288"/>
      <c r="FH25" s="288"/>
      <c r="FI25" s="288"/>
      <c r="FJ25" s="289"/>
    </row>
    <row r="26" spans="1:166" s="21" customFormat="1" ht="12" thickBot="1">
      <c r="A26" s="402" t="s">
        <v>152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3"/>
      <c r="U26" s="371" t="s">
        <v>141</v>
      </c>
      <c r="V26" s="288"/>
      <c r="W26" s="288"/>
      <c r="X26" s="288"/>
      <c r="Y26" s="288"/>
      <c r="Z26" s="288"/>
      <c r="AA26" s="288"/>
      <c r="AB26" s="288"/>
      <c r="AC26" s="288"/>
      <c r="AD26" s="372" t="s">
        <v>77</v>
      </c>
      <c r="AE26" s="288"/>
      <c r="AF26" s="288"/>
      <c r="AG26" s="288"/>
      <c r="AH26" s="288"/>
      <c r="AI26" s="288"/>
      <c r="AJ26" s="288"/>
      <c r="AK26" s="288"/>
      <c r="AL26" s="289"/>
      <c r="AM26" s="372" t="s">
        <v>78</v>
      </c>
      <c r="AN26" s="288"/>
      <c r="AO26" s="288"/>
      <c r="AP26" s="288"/>
      <c r="AQ26" s="288"/>
      <c r="AR26" s="288"/>
      <c r="AS26" s="288"/>
      <c r="AT26" s="288"/>
      <c r="AU26" s="289"/>
      <c r="AV26" s="304" t="s">
        <v>150</v>
      </c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1"/>
      <c r="BH26" s="304" t="s">
        <v>86</v>
      </c>
      <c r="BI26" s="280"/>
      <c r="BJ26" s="280"/>
      <c r="BK26" s="280"/>
      <c r="BL26" s="280"/>
      <c r="BM26" s="280"/>
      <c r="BN26" s="280"/>
      <c r="BO26" s="280"/>
      <c r="BP26" s="281"/>
      <c r="BQ26" s="304" t="s">
        <v>151</v>
      </c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1"/>
      <c r="CE26" s="290">
        <f>'стр.1'!BG51</f>
        <v>7000</v>
      </c>
      <c r="CF26" s="291"/>
      <c r="CG26" s="291"/>
      <c r="CH26" s="291"/>
      <c r="CI26" s="291"/>
      <c r="CJ26" s="291"/>
      <c r="CK26" s="291"/>
      <c r="CL26" s="291"/>
      <c r="CM26" s="291"/>
      <c r="CN26" s="291"/>
      <c r="CO26" s="292"/>
      <c r="CP26" s="290" t="s">
        <v>81</v>
      </c>
      <c r="CQ26" s="291"/>
      <c r="CR26" s="291"/>
      <c r="CS26" s="291"/>
      <c r="CT26" s="291"/>
      <c r="CU26" s="291"/>
      <c r="CV26" s="291"/>
      <c r="CW26" s="292"/>
      <c r="CX26" s="288" t="s">
        <v>90</v>
      </c>
      <c r="CY26" s="288"/>
      <c r="CZ26" s="288"/>
      <c r="DA26" s="288"/>
      <c r="DB26" s="288"/>
      <c r="DC26" s="288"/>
      <c r="DD26" s="288"/>
      <c r="DE26" s="288"/>
      <c r="DF26" s="289"/>
      <c r="DG26" s="290">
        <f t="shared" si="0"/>
        <v>4000</v>
      </c>
      <c r="DH26" s="291"/>
      <c r="DI26" s="291"/>
      <c r="DJ26" s="291"/>
      <c r="DK26" s="291"/>
      <c r="DL26" s="291"/>
      <c r="DM26" s="291"/>
      <c r="DN26" s="291"/>
      <c r="DO26" s="291"/>
      <c r="DP26" s="291"/>
      <c r="DQ26" s="292"/>
      <c r="DR26" s="290" t="s">
        <v>81</v>
      </c>
      <c r="DS26" s="291"/>
      <c r="DT26" s="291"/>
      <c r="DU26" s="291"/>
      <c r="DV26" s="291"/>
      <c r="DW26" s="291"/>
      <c r="DX26" s="291"/>
      <c r="DY26" s="292"/>
      <c r="DZ26" s="288" t="s">
        <v>90</v>
      </c>
      <c r="EA26" s="288"/>
      <c r="EB26" s="288"/>
      <c r="EC26" s="288"/>
      <c r="ED26" s="288"/>
      <c r="EE26" s="288"/>
      <c r="EF26" s="288"/>
      <c r="EG26" s="288"/>
      <c r="EH26" s="289"/>
      <c r="EI26" s="290">
        <f>'стр.1'!DS51</f>
        <v>11000</v>
      </c>
      <c r="EJ26" s="291"/>
      <c r="EK26" s="291"/>
      <c r="EL26" s="291"/>
      <c r="EM26" s="291"/>
      <c r="EN26" s="291"/>
      <c r="EO26" s="291"/>
      <c r="EP26" s="291"/>
      <c r="EQ26" s="291"/>
      <c r="ER26" s="291"/>
      <c r="ES26" s="292"/>
      <c r="ET26" s="290" t="s">
        <v>81</v>
      </c>
      <c r="EU26" s="291"/>
      <c r="EV26" s="291"/>
      <c r="EW26" s="291"/>
      <c r="EX26" s="291"/>
      <c r="EY26" s="291"/>
      <c r="EZ26" s="291"/>
      <c r="FA26" s="292"/>
      <c r="FB26" s="288" t="s">
        <v>90</v>
      </c>
      <c r="FC26" s="288"/>
      <c r="FD26" s="288"/>
      <c r="FE26" s="288"/>
      <c r="FF26" s="288"/>
      <c r="FG26" s="288"/>
      <c r="FH26" s="288"/>
      <c r="FI26" s="288"/>
      <c r="FJ26" s="289"/>
    </row>
    <row r="27" spans="1:166" s="21" customFormat="1" ht="12" thickBot="1">
      <c r="A27" s="402" t="s">
        <v>161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3"/>
      <c r="U27" s="371" t="s">
        <v>142</v>
      </c>
      <c r="V27" s="288"/>
      <c r="W27" s="288"/>
      <c r="X27" s="288"/>
      <c r="Y27" s="288"/>
      <c r="Z27" s="288"/>
      <c r="AA27" s="288"/>
      <c r="AB27" s="288"/>
      <c r="AC27" s="288"/>
      <c r="AD27" s="372" t="s">
        <v>77</v>
      </c>
      <c r="AE27" s="288"/>
      <c r="AF27" s="288"/>
      <c r="AG27" s="288"/>
      <c r="AH27" s="288"/>
      <c r="AI27" s="288"/>
      <c r="AJ27" s="288"/>
      <c r="AK27" s="288"/>
      <c r="AL27" s="289"/>
      <c r="AM27" s="372" t="s">
        <v>78</v>
      </c>
      <c r="AN27" s="288"/>
      <c r="AO27" s="288"/>
      <c r="AP27" s="288"/>
      <c r="AQ27" s="288"/>
      <c r="AR27" s="288"/>
      <c r="AS27" s="288"/>
      <c r="AT27" s="288"/>
      <c r="AU27" s="289"/>
      <c r="AV27" s="304" t="s">
        <v>158</v>
      </c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1"/>
      <c r="BH27" s="304" t="s">
        <v>86</v>
      </c>
      <c r="BI27" s="280"/>
      <c r="BJ27" s="280"/>
      <c r="BK27" s="280"/>
      <c r="BL27" s="280"/>
      <c r="BM27" s="280"/>
      <c r="BN27" s="280"/>
      <c r="BO27" s="280"/>
      <c r="BP27" s="281"/>
      <c r="BQ27" s="304" t="s">
        <v>159</v>
      </c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1"/>
      <c r="CE27" s="290">
        <f>'стр.1'!BG52</f>
        <v>28315</v>
      </c>
      <c r="CF27" s="291"/>
      <c r="CG27" s="291"/>
      <c r="CH27" s="291"/>
      <c r="CI27" s="291"/>
      <c r="CJ27" s="291"/>
      <c r="CK27" s="291"/>
      <c r="CL27" s="291"/>
      <c r="CM27" s="291"/>
      <c r="CN27" s="291"/>
      <c r="CO27" s="292"/>
      <c r="CP27" s="290" t="s">
        <v>81</v>
      </c>
      <c r="CQ27" s="291"/>
      <c r="CR27" s="291"/>
      <c r="CS27" s="291"/>
      <c r="CT27" s="291"/>
      <c r="CU27" s="291"/>
      <c r="CV27" s="291"/>
      <c r="CW27" s="292"/>
      <c r="CX27" s="288" t="s">
        <v>90</v>
      </c>
      <c r="CY27" s="288"/>
      <c r="CZ27" s="288"/>
      <c r="DA27" s="288"/>
      <c r="DB27" s="288"/>
      <c r="DC27" s="288"/>
      <c r="DD27" s="288"/>
      <c r="DE27" s="288"/>
      <c r="DF27" s="289"/>
      <c r="DG27" s="290">
        <f t="shared" si="0"/>
        <v>351250</v>
      </c>
      <c r="DH27" s="291"/>
      <c r="DI27" s="291"/>
      <c r="DJ27" s="291"/>
      <c r="DK27" s="291"/>
      <c r="DL27" s="291"/>
      <c r="DM27" s="291"/>
      <c r="DN27" s="291"/>
      <c r="DO27" s="291"/>
      <c r="DP27" s="291"/>
      <c r="DQ27" s="292"/>
      <c r="DR27" s="290" t="s">
        <v>81</v>
      </c>
      <c r="DS27" s="291"/>
      <c r="DT27" s="291"/>
      <c r="DU27" s="291"/>
      <c r="DV27" s="291"/>
      <c r="DW27" s="291"/>
      <c r="DX27" s="291"/>
      <c r="DY27" s="292"/>
      <c r="DZ27" s="288" t="s">
        <v>90</v>
      </c>
      <c r="EA27" s="288"/>
      <c r="EB27" s="288"/>
      <c r="EC27" s="288"/>
      <c r="ED27" s="288"/>
      <c r="EE27" s="288"/>
      <c r="EF27" s="288"/>
      <c r="EG27" s="288"/>
      <c r="EH27" s="289"/>
      <c r="EI27" s="290">
        <f>'стр.1'!DS52</f>
        <v>379565</v>
      </c>
      <c r="EJ27" s="291"/>
      <c r="EK27" s="291"/>
      <c r="EL27" s="291"/>
      <c r="EM27" s="291"/>
      <c r="EN27" s="291"/>
      <c r="EO27" s="291"/>
      <c r="EP27" s="291"/>
      <c r="EQ27" s="291"/>
      <c r="ER27" s="291"/>
      <c r="ES27" s="292"/>
      <c r="ET27" s="290" t="s">
        <v>81</v>
      </c>
      <c r="EU27" s="291"/>
      <c r="EV27" s="291"/>
      <c r="EW27" s="291"/>
      <c r="EX27" s="291"/>
      <c r="EY27" s="291"/>
      <c r="EZ27" s="291"/>
      <c r="FA27" s="292"/>
      <c r="FB27" s="288" t="s">
        <v>90</v>
      </c>
      <c r="FC27" s="288"/>
      <c r="FD27" s="288"/>
      <c r="FE27" s="288"/>
      <c r="FF27" s="288"/>
      <c r="FG27" s="288"/>
      <c r="FH27" s="288"/>
      <c r="FI27" s="288"/>
      <c r="FJ27" s="289"/>
    </row>
    <row r="28" spans="1:166" s="21" customFormat="1" ht="16.5" customHeight="1" thickBot="1">
      <c r="A28" s="402" t="s">
        <v>125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3"/>
      <c r="U28" s="371" t="s">
        <v>143</v>
      </c>
      <c r="V28" s="288"/>
      <c r="W28" s="288"/>
      <c r="X28" s="288"/>
      <c r="Y28" s="288"/>
      <c r="Z28" s="288"/>
      <c r="AA28" s="288"/>
      <c r="AB28" s="288"/>
      <c r="AC28" s="288"/>
      <c r="AD28" s="372" t="s">
        <v>77</v>
      </c>
      <c r="AE28" s="288"/>
      <c r="AF28" s="288"/>
      <c r="AG28" s="288"/>
      <c r="AH28" s="288"/>
      <c r="AI28" s="288"/>
      <c r="AJ28" s="288"/>
      <c r="AK28" s="288"/>
      <c r="AL28" s="289"/>
      <c r="AM28" s="372" t="s">
        <v>78</v>
      </c>
      <c r="AN28" s="288"/>
      <c r="AO28" s="288"/>
      <c r="AP28" s="288"/>
      <c r="AQ28" s="288"/>
      <c r="AR28" s="288"/>
      <c r="AS28" s="288"/>
      <c r="AT28" s="288"/>
      <c r="AU28" s="289"/>
      <c r="AV28" s="404" t="str">
        <f>'стр.1'!U53</f>
        <v>19202R3040</v>
      </c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6"/>
      <c r="BH28" s="304" t="s">
        <v>86</v>
      </c>
      <c r="BI28" s="280"/>
      <c r="BJ28" s="280"/>
      <c r="BK28" s="280"/>
      <c r="BL28" s="280"/>
      <c r="BM28" s="280"/>
      <c r="BN28" s="280"/>
      <c r="BO28" s="280"/>
      <c r="BP28" s="281"/>
      <c r="BQ28" s="304" t="s">
        <v>97</v>
      </c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1"/>
      <c r="CE28" s="290">
        <f>'стр.1'!BG53</f>
        <v>5388542</v>
      </c>
      <c r="CF28" s="291"/>
      <c r="CG28" s="291"/>
      <c r="CH28" s="291"/>
      <c r="CI28" s="291"/>
      <c r="CJ28" s="291"/>
      <c r="CK28" s="291"/>
      <c r="CL28" s="291"/>
      <c r="CM28" s="291"/>
      <c r="CN28" s="291"/>
      <c r="CO28" s="292"/>
      <c r="CP28" s="290" t="s">
        <v>81</v>
      </c>
      <c r="CQ28" s="291"/>
      <c r="CR28" s="291"/>
      <c r="CS28" s="291"/>
      <c r="CT28" s="291"/>
      <c r="CU28" s="291"/>
      <c r="CV28" s="291"/>
      <c r="CW28" s="292"/>
      <c r="CX28" s="288" t="s">
        <v>90</v>
      </c>
      <c r="CY28" s="288"/>
      <c r="CZ28" s="288"/>
      <c r="DA28" s="288"/>
      <c r="DB28" s="288"/>
      <c r="DC28" s="288"/>
      <c r="DD28" s="288"/>
      <c r="DE28" s="288"/>
      <c r="DF28" s="289"/>
      <c r="DG28" s="290">
        <f t="shared" si="0"/>
        <v>-334666.36000000034</v>
      </c>
      <c r="DH28" s="291"/>
      <c r="DI28" s="291"/>
      <c r="DJ28" s="291"/>
      <c r="DK28" s="291"/>
      <c r="DL28" s="291"/>
      <c r="DM28" s="291"/>
      <c r="DN28" s="291"/>
      <c r="DO28" s="291"/>
      <c r="DP28" s="291"/>
      <c r="DQ28" s="292"/>
      <c r="DR28" s="290" t="s">
        <v>81</v>
      </c>
      <c r="DS28" s="291"/>
      <c r="DT28" s="291"/>
      <c r="DU28" s="291"/>
      <c r="DV28" s="291"/>
      <c r="DW28" s="291"/>
      <c r="DX28" s="291"/>
      <c r="DY28" s="292"/>
      <c r="DZ28" s="288" t="s">
        <v>90</v>
      </c>
      <c r="EA28" s="288"/>
      <c r="EB28" s="288"/>
      <c r="EC28" s="288"/>
      <c r="ED28" s="288"/>
      <c r="EE28" s="288"/>
      <c r="EF28" s="288"/>
      <c r="EG28" s="288"/>
      <c r="EH28" s="289"/>
      <c r="EI28" s="290">
        <f>'стр.1'!DS53</f>
        <v>5053875.64</v>
      </c>
      <c r="EJ28" s="291"/>
      <c r="EK28" s="291"/>
      <c r="EL28" s="291"/>
      <c r="EM28" s="291"/>
      <c r="EN28" s="291"/>
      <c r="EO28" s="291"/>
      <c r="EP28" s="291"/>
      <c r="EQ28" s="291"/>
      <c r="ER28" s="291"/>
      <c r="ES28" s="292"/>
      <c r="ET28" s="290" t="s">
        <v>81</v>
      </c>
      <c r="EU28" s="291"/>
      <c r="EV28" s="291"/>
      <c r="EW28" s="291"/>
      <c r="EX28" s="291"/>
      <c r="EY28" s="291"/>
      <c r="EZ28" s="291"/>
      <c r="FA28" s="292"/>
      <c r="FB28" s="288" t="s">
        <v>90</v>
      </c>
      <c r="FC28" s="288"/>
      <c r="FD28" s="288"/>
      <c r="FE28" s="288"/>
      <c r="FF28" s="288"/>
      <c r="FG28" s="288"/>
      <c r="FH28" s="288"/>
      <c r="FI28" s="288"/>
      <c r="FJ28" s="289"/>
    </row>
    <row r="29" spans="1:166" s="21" customFormat="1" ht="18" customHeight="1" thickBot="1">
      <c r="A29" s="402" t="s">
        <v>178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3"/>
      <c r="U29" s="371" t="s">
        <v>73</v>
      </c>
      <c r="V29" s="288"/>
      <c r="W29" s="288"/>
      <c r="X29" s="288"/>
      <c r="Y29" s="288"/>
      <c r="Z29" s="288"/>
      <c r="AA29" s="288"/>
      <c r="AB29" s="288"/>
      <c r="AC29" s="288"/>
      <c r="AD29" s="372" t="s">
        <v>77</v>
      </c>
      <c r="AE29" s="288"/>
      <c r="AF29" s="288"/>
      <c r="AG29" s="288"/>
      <c r="AH29" s="288"/>
      <c r="AI29" s="288"/>
      <c r="AJ29" s="288"/>
      <c r="AK29" s="288"/>
      <c r="AL29" s="289"/>
      <c r="AM29" s="372" t="s">
        <v>77</v>
      </c>
      <c r="AN29" s="288"/>
      <c r="AO29" s="288"/>
      <c r="AP29" s="288"/>
      <c r="AQ29" s="288"/>
      <c r="AR29" s="288"/>
      <c r="AS29" s="288"/>
      <c r="AT29" s="288"/>
      <c r="AU29" s="289"/>
      <c r="AV29" s="404" t="str">
        <f>'стр.1'!U54</f>
        <v>1971099980</v>
      </c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6"/>
      <c r="BH29" s="304" t="s">
        <v>86</v>
      </c>
      <c r="BI29" s="280"/>
      <c r="BJ29" s="280"/>
      <c r="BK29" s="280"/>
      <c r="BL29" s="280"/>
      <c r="BM29" s="280"/>
      <c r="BN29" s="280"/>
      <c r="BO29" s="280"/>
      <c r="BP29" s="281"/>
      <c r="BQ29" s="304" t="s">
        <v>97</v>
      </c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1"/>
      <c r="CE29" s="290">
        <f>'стр.1'!BG54</f>
        <v>242248</v>
      </c>
      <c r="CF29" s="291"/>
      <c r="CG29" s="291"/>
      <c r="CH29" s="291"/>
      <c r="CI29" s="291"/>
      <c r="CJ29" s="291"/>
      <c r="CK29" s="291"/>
      <c r="CL29" s="291"/>
      <c r="CM29" s="291"/>
      <c r="CN29" s="291"/>
      <c r="CO29" s="292"/>
      <c r="CP29" s="290" t="s">
        <v>81</v>
      </c>
      <c r="CQ29" s="291"/>
      <c r="CR29" s="291"/>
      <c r="CS29" s="291"/>
      <c r="CT29" s="291"/>
      <c r="CU29" s="291"/>
      <c r="CV29" s="291"/>
      <c r="CW29" s="292"/>
      <c r="CX29" s="288" t="s">
        <v>90</v>
      </c>
      <c r="CY29" s="288"/>
      <c r="CZ29" s="288"/>
      <c r="DA29" s="288"/>
      <c r="DB29" s="288"/>
      <c r="DC29" s="288"/>
      <c r="DD29" s="288"/>
      <c r="DE29" s="288"/>
      <c r="DF29" s="289"/>
      <c r="DG29" s="290">
        <f t="shared" si="0"/>
        <v>0</v>
      </c>
      <c r="DH29" s="291"/>
      <c r="DI29" s="291"/>
      <c r="DJ29" s="291"/>
      <c r="DK29" s="291"/>
      <c r="DL29" s="291"/>
      <c r="DM29" s="291"/>
      <c r="DN29" s="291"/>
      <c r="DO29" s="291"/>
      <c r="DP29" s="291"/>
      <c r="DQ29" s="292"/>
      <c r="DR29" s="290" t="s">
        <v>81</v>
      </c>
      <c r="DS29" s="291"/>
      <c r="DT29" s="291"/>
      <c r="DU29" s="291"/>
      <c r="DV29" s="291"/>
      <c r="DW29" s="291"/>
      <c r="DX29" s="291"/>
      <c r="DY29" s="292"/>
      <c r="DZ29" s="288" t="s">
        <v>90</v>
      </c>
      <c r="EA29" s="288"/>
      <c r="EB29" s="288"/>
      <c r="EC29" s="288"/>
      <c r="ED29" s="288"/>
      <c r="EE29" s="288"/>
      <c r="EF29" s="288"/>
      <c r="EG29" s="288"/>
      <c r="EH29" s="289"/>
      <c r="EI29" s="290">
        <f>'стр.1'!DS54</f>
        <v>242248</v>
      </c>
      <c r="EJ29" s="291"/>
      <c r="EK29" s="291"/>
      <c r="EL29" s="291"/>
      <c r="EM29" s="291"/>
      <c r="EN29" s="291"/>
      <c r="EO29" s="291"/>
      <c r="EP29" s="291"/>
      <c r="EQ29" s="291"/>
      <c r="ER29" s="291"/>
      <c r="ES29" s="292"/>
      <c r="ET29" s="290" t="s">
        <v>81</v>
      </c>
      <c r="EU29" s="291"/>
      <c r="EV29" s="291"/>
      <c r="EW29" s="291"/>
      <c r="EX29" s="291"/>
      <c r="EY29" s="291"/>
      <c r="EZ29" s="291"/>
      <c r="FA29" s="292"/>
      <c r="FB29" s="288" t="s">
        <v>90</v>
      </c>
      <c r="FC29" s="288"/>
      <c r="FD29" s="288"/>
      <c r="FE29" s="288"/>
      <c r="FF29" s="288"/>
      <c r="FG29" s="288"/>
      <c r="FH29" s="288"/>
      <c r="FI29" s="288"/>
      <c r="FJ29" s="289"/>
    </row>
    <row r="30" spans="1:166" s="21" customFormat="1" ht="17.25" customHeight="1" thickBot="1">
      <c r="A30" s="407" t="s">
        <v>126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8"/>
      <c r="U30" s="371" t="s">
        <v>74</v>
      </c>
      <c r="V30" s="288"/>
      <c r="W30" s="288"/>
      <c r="X30" s="288"/>
      <c r="Y30" s="288"/>
      <c r="Z30" s="288"/>
      <c r="AA30" s="288"/>
      <c r="AB30" s="288"/>
      <c r="AC30" s="288"/>
      <c r="AD30" s="372" t="s">
        <v>77</v>
      </c>
      <c r="AE30" s="288"/>
      <c r="AF30" s="288"/>
      <c r="AG30" s="288"/>
      <c r="AH30" s="288"/>
      <c r="AI30" s="288"/>
      <c r="AJ30" s="288"/>
      <c r="AK30" s="288"/>
      <c r="AL30" s="289"/>
      <c r="AM30" s="372" t="s">
        <v>78</v>
      </c>
      <c r="AN30" s="288"/>
      <c r="AO30" s="288"/>
      <c r="AP30" s="288"/>
      <c r="AQ30" s="288"/>
      <c r="AR30" s="288"/>
      <c r="AS30" s="288"/>
      <c r="AT30" s="288"/>
      <c r="AU30" s="289"/>
      <c r="AV30" s="304" t="s">
        <v>107</v>
      </c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1"/>
      <c r="BH30" s="304" t="s">
        <v>86</v>
      </c>
      <c r="BI30" s="280"/>
      <c r="BJ30" s="280"/>
      <c r="BK30" s="280"/>
      <c r="BL30" s="280"/>
      <c r="BM30" s="280"/>
      <c r="BN30" s="280"/>
      <c r="BO30" s="280"/>
      <c r="BP30" s="281"/>
      <c r="BQ30" s="304" t="s">
        <v>98</v>
      </c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1"/>
      <c r="CE30" s="290">
        <f>'стр.1'!BG55</f>
        <v>98360</v>
      </c>
      <c r="CF30" s="291"/>
      <c r="CG30" s="291"/>
      <c r="CH30" s="291"/>
      <c r="CI30" s="291"/>
      <c r="CJ30" s="291"/>
      <c r="CK30" s="291"/>
      <c r="CL30" s="291"/>
      <c r="CM30" s="291"/>
      <c r="CN30" s="291"/>
      <c r="CO30" s="292"/>
      <c r="CP30" s="290" t="s">
        <v>81</v>
      </c>
      <c r="CQ30" s="291"/>
      <c r="CR30" s="291"/>
      <c r="CS30" s="291"/>
      <c r="CT30" s="291"/>
      <c r="CU30" s="291"/>
      <c r="CV30" s="291"/>
      <c r="CW30" s="292"/>
      <c r="CX30" s="288" t="s">
        <v>90</v>
      </c>
      <c r="CY30" s="288"/>
      <c r="CZ30" s="288"/>
      <c r="DA30" s="288"/>
      <c r="DB30" s="288"/>
      <c r="DC30" s="288"/>
      <c r="DD30" s="288"/>
      <c r="DE30" s="288"/>
      <c r="DF30" s="289"/>
      <c r="DG30" s="290">
        <f t="shared" si="0"/>
        <v>82950</v>
      </c>
      <c r="DH30" s="291"/>
      <c r="DI30" s="291"/>
      <c r="DJ30" s="291"/>
      <c r="DK30" s="291"/>
      <c r="DL30" s="291"/>
      <c r="DM30" s="291"/>
      <c r="DN30" s="291"/>
      <c r="DO30" s="291"/>
      <c r="DP30" s="291"/>
      <c r="DQ30" s="292"/>
      <c r="DR30" s="290" t="s">
        <v>81</v>
      </c>
      <c r="DS30" s="291"/>
      <c r="DT30" s="291"/>
      <c r="DU30" s="291"/>
      <c r="DV30" s="291"/>
      <c r="DW30" s="291"/>
      <c r="DX30" s="291"/>
      <c r="DY30" s="292"/>
      <c r="DZ30" s="288" t="s">
        <v>90</v>
      </c>
      <c r="EA30" s="288"/>
      <c r="EB30" s="288"/>
      <c r="EC30" s="288"/>
      <c r="ED30" s="288"/>
      <c r="EE30" s="288"/>
      <c r="EF30" s="288"/>
      <c r="EG30" s="288"/>
      <c r="EH30" s="289"/>
      <c r="EI30" s="290">
        <f>'стр.1'!DS55</f>
        <v>181310</v>
      </c>
      <c r="EJ30" s="291"/>
      <c r="EK30" s="291"/>
      <c r="EL30" s="291"/>
      <c r="EM30" s="291"/>
      <c r="EN30" s="291"/>
      <c r="EO30" s="291"/>
      <c r="EP30" s="291"/>
      <c r="EQ30" s="291"/>
      <c r="ER30" s="291"/>
      <c r="ES30" s="292"/>
      <c r="ET30" s="290" t="s">
        <v>81</v>
      </c>
      <c r="EU30" s="291"/>
      <c r="EV30" s="291"/>
      <c r="EW30" s="291"/>
      <c r="EX30" s="291"/>
      <c r="EY30" s="291"/>
      <c r="EZ30" s="291"/>
      <c r="FA30" s="292"/>
      <c r="FB30" s="288" t="s">
        <v>90</v>
      </c>
      <c r="FC30" s="288"/>
      <c r="FD30" s="288"/>
      <c r="FE30" s="288"/>
      <c r="FF30" s="288"/>
      <c r="FG30" s="288"/>
      <c r="FH30" s="288"/>
      <c r="FI30" s="288"/>
      <c r="FJ30" s="289"/>
    </row>
    <row r="31" spans="1:166" s="21" customFormat="1" ht="16.5" customHeight="1" thickBot="1">
      <c r="A31" s="407" t="s">
        <v>126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8"/>
      <c r="U31" s="371" t="s">
        <v>75</v>
      </c>
      <c r="V31" s="288"/>
      <c r="W31" s="288"/>
      <c r="X31" s="288"/>
      <c r="Y31" s="288"/>
      <c r="Z31" s="288"/>
      <c r="AA31" s="288"/>
      <c r="AB31" s="288"/>
      <c r="AC31" s="288"/>
      <c r="AD31" s="372" t="s">
        <v>77</v>
      </c>
      <c r="AE31" s="288"/>
      <c r="AF31" s="288"/>
      <c r="AG31" s="288"/>
      <c r="AH31" s="288"/>
      <c r="AI31" s="288"/>
      <c r="AJ31" s="288"/>
      <c r="AK31" s="288"/>
      <c r="AL31" s="289"/>
      <c r="AM31" s="372" t="s">
        <v>78</v>
      </c>
      <c r="AN31" s="288"/>
      <c r="AO31" s="288"/>
      <c r="AP31" s="288"/>
      <c r="AQ31" s="288"/>
      <c r="AR31" s="288"/>
      <c r="AS31" s="288"/>
      <c r="AT31" s="288"/>
      <c r="AU31" s="289"/>
      <c r="AV31" s="304" t="s">
        <v>79</v>
      </c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1"/>
      <c r="BH31" s="304" t="s">
        <v>86</v>
      </c>
      <c r="BI31" s="280"/>
      <c r="BJ31" s="280"/>
      <c r="BK31" s="280"/>
      <c r="BL31" s="280"/>
      <c r="BM31" s="280"/>
      <c r="BN31" s="280"/>
      <c r="BO31" s="280"/>
      <c r="BP31" s="281"/>
      <c r="BQ31" s="304" t="s">
        <v>98</v>
      </c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1"/>
      <c r="CE31" s="290">
        <f>'стр.1'!BG56</f>
        <v>118050</v>
      </c>
      <c r="CF31" s="291"/>
      <c r="CG31" s="291"/>
      <c r="CH31" s="291"/>
      <c r="CI31" s="291"/>
      <c r="CJ31" s="291"/>
      <c r="CK31" s="291"/>
      <c r="CL31" s="291"/>
      <c r="CM31" s="291"/>
      <c r="CN31" s="291"/>
      <c r="CO31" s="292"/>
      <c r="CP31" s="290" t="s">
        <v>81</v>
      </c>
      <c r="CQ31" s="291"/>
      <c r="CR31" s="291"/>
      <c r="CS31" s="291"/>
      <c r="CT31" s="291"/>
      <c r="CU31" s="291"/>
      <c r="CV31" s="291"/>
      <c r="CW31" s="292"/>
      <c r="CX31" s="288" t="s">
        <v>90</v>
      </c>
      <c r="CY31" s="288"/>
      <c r="CZ31" s="288"/>
      <c r="DA31" s="288"/>
      <c r="DB31" s="288"/>
      <c r="DC31" s="288"/>
      <c r="DD31" s="288"/>
      <c r="DE31" s="288"/>
      <c r="DF31" s="289"/>
      <c r="DG31" s="290">
        <f t="shared" si="0"/>
        <v>0</v>
      </c>
      <c r="DH31" s="291"/>
      <c r="DI31" s="291"/>
      <c r="DJ31" s="291"/>
      <c r="DK31" s="291"/>
      <c r="DL31" s="291"/>
      <c r="DM31" s="291"/>
      <c r="DN31" s="291"/>
      <c r="DO31" s="291"/>
      <c r="DP31" s="291"/>
      <c r="DQ31" s="292"/>
      <c r="DR31" s="290" t="s">
        <v>81</v>
      </c>
      <c r="DS31" s="291"/>
      <c r="DT31" s="291"/>
      <c r="DU31" s="291"/>
      <c r="DV31" s="291"/>
      <c r="DW31" s="291"/>
      <c r="DX31" s="291"/>
      <c r="DY31" s="292"/>
      <c r="DZ31" s="288" t="s">
        <v>90</v>
      </c>
      <c r="EA31" s="288"/>
      <c r="EB31" s="288"/>
      <c r="EC31" s="288"/>
      <c r="ED31" s="288"/>
      <c r="EE31" s="288"/>
      <c r="EF31" s="288"/>
      <c r="EG31" s="288"/>
      <c r="EH31" s="289"/>
      <c r="EI31" s="290">
        <f>'стр.1'!DS56</f>
        <v>118050</v>
      </c>
      <c r="EJ31" s="291"/>
      <c r="EK31" s="291"/>
      <c r="EL31" s="291"/>
      <c r="EM31" s="291"/>
      <c r="EN31" s="291"/>
      <c r="EO31" s="291"/>
      <c r="EP31" s="291"/>
      <c r="EQ31" s="291"/>
      <c r="ER31" s="291"/>
      <c r="ES31" s="292"/>
      <c r="ET31" s="290" t="s">
        <v>81</v>
      </c>
      <c r="EU31" s="291"/>
      <c r="EV31" s="291"/>
      <c r="EW31" s="291"/>
      <c r="EX31" s="291"/>
      <c r="EY31" s="291"/>
      <c r="EZ31" s="291"/>
      <c r="FA31" s="292"/>
      <c r="FB31" s="288" t="s">
        <v>90</v>
      </c>
      <c r="FC31" s="288"/>
      <c r="FD31" s="288"/>
      <c r="FE31" s="288"/>
      <c r="FF31" s="288"/>
      <c r="FG31" s="288"/>
      <c r="FH31" s="288"/>
      <c r="FI31" s="288"/>
      <c r="FJ31" s="289"/>
    </row>
    <row r="32" spans="1:166" s="21" customFormat="1" ht="13.5" customHeight="1" thickBot="1">
      <c r="A32" s="407" t="s">
        <v>127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8"/>
      <c r="U32" s="371" t="s">
        <v>163</v>
      </c>
      <c r="V32" s="288"/>
      <c r="W32" s="288"/>
      <c r="X32" s="288"/>
      <c r="Y32" s="288"/>
      <c r="Z32" s="288"/>
      <c r="AA32" s="288"/>
      <c r="AB32" s="288"/>
      <c r="AC32" s="288"/>
      <c r="AD32" s="372" t="s">
        <v>77</v>
      </c>
      <c r="AE32" s="288"/>
      <c r="AF32" s="288"/>
      <c r="AG32" s="288"/>
      <c r="AH32" s="288"/>
      <c r="AI32" s="288"/>
      <c r="AJ32" s="288"/>
      <c r="AK32" s="288"/>
      <c r="AL32" s="289"/>
      <c r="AM32" s="372" t="s">
        <v>78</v>
      </c>
      <c r="AN32" s="288"/>
      <c r="AO32" s="288"/>
      <c r="AP32" s="288"/>
      <c r="AQ32" s="288"/>
      <c r="AR32" s="288"/>
      <c r="AS32" s="288"/>
      <c r="AT32" s="288"/>
      <c r="AU32" s="289"/>
      <c r="AV32" s="304" t="s">
        <v>108</v>
      </c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1"/>
      <c r="BH32" s="304" t="s">
        <v>86</v>
      </c>
      <c r="BI32" s="280"/>
      <c r="BJ32" s="280"/>
      <c r="BK32" s="280"/>
      <c r="BL32" s="280"/>
      <c r="BM32" s="280"/>
      <c r="BN32" s="280"/>
      <c r="BO32" s="280"/>
      <c r="BP32" s="281"/>
      <c r="BQ32" s="304" t="s">
        <v>99</v>
      </c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1"/>
      <c r="CE32" s="290">
        <f>'стр.1'!BG57</f>
        <v>284482</v>
      </c>
      <c r="CF32" s="291"/>
      <c r="CG32" s="291"/>
      <c r="CH32" s="291"/>
      <c r="CI32" s="291"/>
      <c r="CJ32" s="291"/>
      <c r="CK32" s="291"/>
      <c r="CL32" s="291"/>
      <c r="CM32" s="291"/>
      <c r="CN32" s="291"/>
      <c r="CO32" s="292"/>
      <c r="CP32" s="290" t="s">
        <v>81</v>
      </c>
      <c r="CQ32" s="291"/>
      <c r="CR32" s="291"/>
      <c r="CS32" s="291"/>
      <c r="CT32" s="291"/>
      <c r="CU32" s="291"/>
      <c r="CV32" s="291"/>
      <c r="CW32" s="292"/>
      <c r="CX32" s="288" t="s">
        <v>90</v>
      </c>
      <c r="CY32" s="288"/>
      <c r="CZ32" s="288"/>
      <c r="DA32" s="288"/>
      <c r="DB32" s="288"/>
      <c r="DC32" s="288"/>
      <c r="DD32" s="288"/>
      <c r="DE32" s="288"/>
      <c r="DF32" s="289"/>
      <c r="DG32" s="290">
        <f t="shared" si="0"/>
        <v>13037.400000000023</v>
      </c>
      <c r="DH32" s="291"/>
      <c r="DI32" s="291"/>
      <c r="DJ32" s="291"/>
      <c r="DK32" s="291"/>
      <c r="DL32" s="291"/>
      <c r="DM32" s="291"/>
      <c r="DN32" s="291"/>
      <c r="DO32" s="291"/>
      <c r="DP32" s="291"/>
      <c r="DQ32" s="292"/>
      <c r="DR32" s="290" t="s">
        <v>81</v>
      </c>
      <c r="DS32" s="291"/>
      <c r="DT32" s="291"/>
      <c r="DU32" s="291"/>
      <c r="DV32" s="291"/>
      <c r="DW32" s="291"/>
      <c r="DX32" s="291"/>
      <c r="DY32" s="292"/>
      <c r="DZ32" s="288" t="s">
        <v>90</v>
      </c>
      <c r="EA32" s="288"/>
      <c r="EB32" s="288"/>
      <c r="EC32" s="288"/>
      <c r="ED32" s="288"/>
      <c r="EE32" s="288"/>
      <c r="EF32" s="288"/>
      <c r="EG32" s="288"/>
      <c r="EH32" s="289"/>
      <c r="EI32" s="290">
        <f>'стр.1'!DS57</f>
        <v>297519.4</v>
      </c>
      <c r="EJ32" s="291"/>
      <c r="EK32" s="291"/>
      <c r="EL32" s="291"/>
      <c r="EM32" s="291"/>
      <c r="EN32" s="291"/>
      <c r="EO32" s="291"/>
      <c r="EP32" s="291"/>
      <c r="EQ32" s="291"/>
      <c r="ER32" s="291"/>
      <c r="ES32" s="292"/>
      <c r="ET32" s="290" t="s">
        <v>81</v>
      </c>
      <c r="EU32" s="291"/>
      <c r="EV32" s="291"/>
      <c r="EW32" s="291"/>
      <c r="EX32" s="291"/>
      <c r="EY32" s="291"/>
      <c r="EZ32" s="291"/>
      <c r="FA32" s="292"/>
      <c r="FB32" s="288" t="s">
        <v>90</v>
      </c>
      <c r="FC32" s="288"/>
      <c r="FD32" s="288"/>
      <c r="FE32" s="288"/>
      <c r="FF32" s="288"/>
      <c r="FG32" s="288"/>
      <c r="FH32" s="288"/>
      <c r="FI32" s="288"/>
      <c r="FJ32" s="289"/>
    </row>
    <row r="33" spans="1:166" s="21" customFormat="1" ht="18" customHeight="1" thickBot="1">
      <c r="A33" s="407" t="s">
        <v>128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8"/>
      <c r="U33" s="371" t="s">
        <v>172</v>
      </c>
      <c r="V33" s="288"/>
      <c r="W33" s="288"/>
      <c r="X33" s="288"/>
      <c r="Y33" s="288"/>
      <c r="Z33" s="288"/>
      <c r="AA33" s="288"/>
      <c r="AB33" s="288"/>
      <c r="AC33" s="288"/>
      <c r="AD33" s="372" t="s">
        <v>77</v>
      </c>
      <c r="AE33" s="288"/>
      <c r="AF33" s="288"/>
      <c r="AG33" s="288"/>
      <c r="AH33" s="288"/>
      <c r="AI33" s="288"/>
      <c r="AJ33" s="288"/>
      <c r="AK33" s="288"/>
      <c r="AL33" s="289"/>
      <c r="AM33" s="372" t="s">
        <v>78</v>
      </c>
      <c r="AN33" s="288"/>
      <c r="AO33" s="288"/>
      <c r="AP33" s="288"/>
      <c r="AQ33" s="288"/>
      <c r="AR33" s="288"/>
      <c r="AS33" s="288"/>
      <c r="AT33" s="288"/>
      <c r="AU33" s="289"/>
      <c r="AV33" s="372" t="s">
        <v>109</v>
      </c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9"/>
      <c r="BH33" s="372" t="s">
        <v>86</v>
      </c>
      <c r="BI33" s="288"/>
      <c r="BJ33" s="288"/>
      <c r="BK33" s="288"/>
      <c r="BL33" s="288"/>
      <c r="BM33" s="288"/>
      <c r="BN33" s="288"/>
      <c r="BO33" s="288"/>
      <c r="BP33" s="289"/>
      <c r="BQ33" s="372" t="s">
        <v>100</v>
      </c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9"/>
      <c r="CE33" s="290">
        <f>'стр.1'!BG58</f>
        <v>0</v>
      </c>
      <c r="CF33" s="291"/>
      <c r="CG33" s="291"/>
      <c r="CH33" s="291"/>
      <c r="CI33" s="291"/>
      <c r="CJ33" s="291"/>
      <c r="CK33" s="291"/>
      <c r="CL33" s="291"/>
      <c r="CM33" s="291"/>
      <c r="CN33" s="291"/>
      <c r="CO33" s="292"/>
      <c r="CP33" s="290" t="s">
        <v>81</v>
      </c>
      <c r="CQ33" s="291"/>
      <c r="CR33" s="291"/>
      <c r="CS33" s="291"/>
      <c r="CT33" s="291"/>
      <c r="CU33" s="291"/>
      <c r="CV33" s="291"/>
      <c r="CW33" s="292"/>
      <c r="CX33" s="288" t="s">
        <v>90</v>
      </c>
      <c r="CY33" s="288"/>
      <c r="CZ33" s="288"/>
      <c r="DA33" s="288"/>
      <c r="DB33" s="288"/>
      <c r="DC33" s="288"/>
      <c r="DD33" s="288"/>
      <c r="DE33" s="288"/>
      <c r="DF33" s="289"/>
      <c r="DG33" s="290">
        <f t="shared" si="0"/>
        <v>50000</v>
      </c>
      <c r="DH33" s="291"/>
      <c r="DI33" s="291"/>
      <c r="DJ33" s="291"/>
      <c r="DK33" s="291"/>
      <c r="DL33" s="291"/>
      <c r="DM33" s="291"/>
      <c r="DN33" s="291"/>
      <c r="DO33" s="291"/>
      <c r="DP33" s="291"/>
      <c r="DQ33" s="292"/>
      <c r="DR33" s="290" t="s">
        <v>81</v>
      </c>
      <c r="DS33" s="291"/>
      <c r="DT33" s="291"/>
      <c r="DU33" s="291"/>
      <c r="DV33" s="291"/>
      <c r="DW33" s="291"/>
      <c r="DX33" s="291"/>
      <c r="DY33" s="292"/>
      <c r="DZ33" s="288" t="s">
        <v>90</v>
      </c>
      <c r="EA33" s="288"/>
      <c r="EB33" s="288"/>
      <c r="EC33" s="288"/>
      <c r="ED33" s="288"/>
      <c r="EE33" s="288"/>
      <c r="EF33" s="288"/>
      <c r="EG33" s="288"/>
      <c r="EH33" s="289"/>
      <c r="EI33" s="290">
        <f>'стр.1'!DS58</f>
        <v>50000</v>
      </c>
      <c r="EJ33" s="291"/>
      <c r="EK33" s="291"/>
      <c r="EL33" s="291"/>
      <c r="EM33" s="291"/>
      <c r="EN33" s="291"/>
      <c r="EO33" s="291"/>
      <c r="EP33" s="291"/>
      <c r="EQ33" s="291"/>
      <c r="ER33" s="291"/>
      <c r="ES33" s="292"/>
      <c r="ET33" s="290" t="s">
        <v>81</v>
      </c>
      <c r="EU33" s="291"/>
      <c r="EV33" s="291"/>
      <c r="EW33" s="291"/>
      <c r="EX33" s="291"/>
      <c r="EY33" s="291"/>
      <c r="EZ33" s="291"/>
      <c r="FA33" s="292"/>
      <c r="FB33" s="288" t="s">
        <v>90</v>
      </c>
      <c r="FC33" s="288"/>
      <c r="FD33" s="288"/>
      <c r="FE33" s="288"/>
      <c r="FF33" s="288"/>
      <c r="FG33" s="288"/>
      <c r="FH33" s="288"/>
      <c r="FI33" s="288"/>
      <c r="FJ33" s="289"/>
    </row>
    <row r="34" spans="1:166" s="21" customFormat="1" ht="16.5" customHeight="1" thickBot="1">
      <c r="A34" s="407" t="s">
        <v>122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8"/>
      <c r="U34" s="371" t="s">
        <v>180</v>
      </c>
      <c r="V34" s="288"/>
      <c r="W34" s="288"/>
      <c r="X34" s="288"/>
      <c r="Y34" s="288"/>
      <c r="Z34" s="288"/>
      <c r="AA34" s="288"/>
      <c r="AB34" s="288"/>
      <c r="AC34" s="288"/>
      <c r="AD34" s="372" t="s">
        <v>77</v>
      </c>
      <c r="AE34" s="288"/>
      <c r="AF34" s="288"/>
      <c r="AG34" s="288"/>
      <c r="AH34" s="288"/>
      <c r="AI34" s="288"/>
      <c r="AJ34" s="288"/>
      <c r="AK34" s="288"/>
      <c r="AL34" s="289"/>
      <c r="AM34" s="372" t="s">
        <v>78</v>
      </c>
      <c r="AN34" s="288"/>
      <c r="AO34" s="288"/>
      <c r="AP34" s="288"/>
      <c r="AQ34" s="288"/>
      <c r="AR34" s="288"/>
      <c r="AS34" s="288"/>
      <c r="AT34" s="288"/>
      <c r="AU34" s="289"/>
      <c r="AV34" s="372" t="s">
        <v>105</v>
      </c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9"/>
      <c r="BH34" s="372" t="s">
        <v>132</v>
      </c>
      <c r="BI34" s="288"/>
      <c r="BJ34" s="288"/>
      <c r="BK34" s="288"/>
      <c r="BL34" s="288"/>
      <c r="BM34" s="288"/>
      <c r="BN34" s="288"/>
      <c r="BO34" s="288"/>
      <c r="BP34" s="289"/>
      <c r="BQ34" s="372" t="s">
        <v>91</v>
      </c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9"/>
      <c r="CE34" s="290">
        <f>'стр.1'!BG59</f>
        <v>594000</v>
      </c>
      <c r="CF34" s="291"/>
      <c r="CG34" s="291"/>
      <c r="CH34" s="291"/>
      <c r="CI34" s="291"/>
      <c r="CJ34" s="291"/>
      <c r="CK34" s="291"/>
      <c r="CL34" s="291"/>
      <c r="CM34" s="291"/>
      <c r="CN34" s="291"/>
      <c r="CO34" s="292"/>
      <c r="CP34" s="290" t="s">
        <v>81</v>
      </c>
      <c r="CQ34" s="291"/>
      <c r="CR34" s="291"/>
      <c r="CS34" s="291"/>
      <c r="CT34" s="291"/>
      <c r="CU34" s="291"/>
      <c r="CV34" s="291"/>
      <c r="CW34" s="292"/>
      <c r="CX34" s="288" t="s">
        <v>90</v>
      </c>
      <c r="CY34" s="288"/>
      <c r="CZ34" s="288"/>
      <c r="DA34" s="288"/>
      <c r="DB34" s="288"/>
      <c r="DC34" s="288"/>
      <c r="DD34" s="288"/>
      <c r="DE34" s="288"/>
      <c r="DF34" s="289"/>
      <c r="DG34" s="290">
        <f t="shared" si="0"/>
        <v>0</v>
      </c>
      <c r="DH34" s="291"/>
      <c r="DI34" s="291"/>
      <c r="DJ34" s="291"/>
      <c r="DK34" s="291"/>
      <c r="DL34" s="291"/>
      <c r="DM34" s="291"/>
      <c r="DN34" s="291"/>
      <c r="DO34" s="291"/>
      <c r="DP34" s="291"/>
      <c r="DQ34" s="292"/>
      <c r="DR34" s="290" t="s">
        <v>81</v>
      </c>
      <c r="DS34" s="291"/>
      <c r="DT34" s="291"/>
      <c r="DU34" s="291"/>
      <c r="DV34" s="291"/>
      <c r="DW34" s="291"/>
      <c r="DX34" s="291"/>
      <c r="DY34" s="292"/>
      <c r="DZ34" s="288" t="s">
        <v>90</v>
      </c>
      <c r="EA34" s="288"/>
      <c r="EB34" s="288"/>
      <c r="EC34" s="288"/>
      <c r="ED34" s="288"/>
      <c r="EE34" s="288"/>
      <c r="EF34" s="288"/>
      <c r="EG34" s="288"/>
      <c r="EH34" s="289"/>
      <c r="EI34" s="290">
        <f>'стр.1'!DS59</f>
        <v>594000</v>
      </c>
      <c r="EJ34" s="291"/>
      <c r="EK34" s="291"/>
      <c r="EL34" s="291"/>
      <c r="EM34" s="291"/>
      <c r="EN34" s="291"/>
      <c r="EO34" s="291"/>
      <c r="EP34" s="291"/>
      <c r="EQ34" s="291"/>
      <c r="ER34" s="291"/>
      <c r="ES34" s="292"/>
      <c r="ET34" s="290" t="s">
        <v>81</v>
      </c>
      <c r="EU34" s="291"/>
      <c r="EV34" s="291"/>
      <c r="EW34" s="291"/>
      <c r="EX34" s="291"/>
      <c r="EY34" s="291"/>
      <c r="EZ34" s="291"/>
      <c r="FA34" s="292"/>
      <c r="FB34" s="288" t="s">
        <v>90</v>
      </c>
      <c r="FC34" s="288"/>
      <c r="FD34" s="288"/>
      <c r="FE34" s="288"/>
      <c r="FF34" s="288"/>
      <c r="FG34" s="288"/>
      <c r="FH34" s="288"/>
      <c r="FI34" s="288"/>
      <c r="FJ34" s="289"/>
    </row>
    <row r="35" spans="1:166" s="21" customFormat="1" ht="12" thickBot="1">
      <c r="A35" s="407" t="s">
        <v>129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371" t="s">
        <v>181</v>
      </c>
      <c r="V35" s="288"/>
      <c r="W35" s="288"/>
      <c r="X35" s="288"/>
      <c r="Y35" s="288"/>
      <c r="Z35" s="288"/>
      <c r="AA35" s="288"/>
      <c r="AB35" s="288"/>
      <c r="AC35" s="288"/>
      <c r="AD35" s="372" t="s">
        <v>77</v>
      </c>
      <c r="AE35" s="288"/>
      <c r="AF35" s="288"/>
      <c r="AG35" s="288"/>
      <c r="AH35" s="288"/>
      <c r="AI35" s="288"/>
      <c r="AJ35" s="288"/>
      <c r="AK35" s="288"/>
      <c r="AL35" s="289"/>
      <c r="AM35" s="372" t="s">
        <v>78</v>
      </c>
      <c r="AN35" s="288"/>
      <c r="AO35" s="288"/>
      <c r="AP35" s="288"/>
      <c r="AQ35" s="288"/>
      <c r="AR35" s="288"/>
      <c r="AS35" s="288"/>
      <c r="AT35" s="288"/>
      <c r="AU35" s="289"/>
      <c r="AV35" s="372" t="s">
        <v>179</v>
      </c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9"/>
      <c r="BH35" s="372" t="s">
        <v>87</v>
      </c>
      <c r="BI35" s="288"/>
      <c r="BJ35" s="288"/>
      <c r="BK35" s="288"/>
      <c r="BL35" s="288"/>
      <c r="BM35" s="288"/>
      <c r="BN35" s="288"/>
      <c r="BO35" s="288"/>
      <c r="BP35" s="289"/>
      <c r="BQ35" s="372" t="s">
        <v>101</v>
      </c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9"/>
      <c r="CE35" s="290">
        <f>'стр.1'!BG60</f>
        <v>527472</v>
      </c>
      <c r="CF35" s="291"/>
      <c r="CG35" s="291"/>
      <c r="CH35" s="291"/>
      <c r="CI35" s="291"/>
      <c r="CJ35" s="291"/>
      <c r="CK35" s="291"/>
      <c r="CL35" s="291"/>
      <c r="CM35" s="291"/>
      <c r="CN35" s="291"/>
      <c r="CO35" s="292"/>
      <c r="CP35" s="290" t="s">
        <v>81</v>
      </c>
      <c r="CQ35" s="291"/>
      <c r="CR35" s="291"/>
      <c r="CS35" s="291"/>
      <c r="CT35" s="291"/>
      <c r="CU35" s="291"/>
      <c r="CV35" s="291"/>
      <c r="CW35" s="292"/>
      <c r="CX35" s="288" t="s">
        <v>90</v>
      </c>
      <c r="CY35" s="288"/>
      <c r="CZ35" s="288"/>
      <c r="DA35" s="288"/>
      <c r="DB35" s="288"/>
      <c r="DC35" s="288"/>
      <c r="DD35" s="288"/>
      <c r="DE35" s="288"/>
      <c r="DF35" s="289"/>
      <c r="DG35" s="290">
        <f t="shared" si="0"/>
        <v>-73429.93</v>
      </c>
      <c r="DH35" s="291"/>
      <c r="DI35" s="291"/>
      <c r="DJ35" s="291"/>
      <c r="DK35" s="291"/>
      <c r="DL35" s="291"/>
      <c r="DM35" s="291"/>
      <c r="DN35" s="291"/>
      <c r="DO35" s="291"/>
      <c r="DP35" s="291"/>
      <c r="DQ35" s="292"/>
      <c r="DR35" s="290" t="s">
        <v>81</v>
      </c>
      <c r="DS35" s="291"/>
      <c r="DT35" s="291"/>
      <c r="DU35" s="291"/>
      <c r="DV35" s="291"/>
      <c r="DW35" s="291"/>
      <c r="DX35" s="291"/>
      <c r="DY35" s="292"/>
      <c r="DZ35" s="288" t="s">
        <v>90</v>
      </c>
      <c r="EA35" s="288"/>
      <c r="EB35" s="288"/>
      <c r="EC35" s="288"/>
      <c r="ED35" s="288"/>
      <c r="EE35" s="288"/>
      <c r="EF35" s="288"/>
      <c r="EG35" s="288"/>
      <c r="EH35" s="289"/>
      <c r="EI35" s="290">
        <f>'стр.1'!DS60</f>
        <v>454042.07</v>
      </c>
      <c r="EJ35" s="291"/>
      <c r="EK35" s="291"/>
      <c r="EL35" s="291"/>
      <c r="EM35" s="291"/>
      <c r="EN35" s="291"/>
      <c r="EO35" s="291"/>
      <c r="EP35" s="291"/>
      <c r="EQ35" s="291"/>
      <c r="ER35" s="291"/>
      <c r="ES35" s="292"/>
      <c r="ET35" s="290" t="s">
        <v>81</v>
      </c>
      <c r="EU35" s="291"/>
      <c r="EV35" s="291"/>
      <c r="EW35" s="291"/>
      <c r="EX35" s="291"/>
      <c r="EY35" s="291"/>
      <c r="EZ35" s="291"/>
      <c r="FA35" s="292"/>
      <c r="FB35" s="288" t="s">
        <v>90</v>
      </c>
      <c r="FC35" s="288"/>
      <c r="FD35" s="288"/>
      <c r="FE35" s="288"/>
      <c r="FF35" s="288"/>
      <c r="FG35" s="288"/>
      <c r="FH35" s="288"/>
      <c r="FI35" s="288"/>
      <c r="FJ35" s="289"/>
    </row>
    <row r="36" spans="1:166" s="22" customFormat="1" ht="17.25" customHeight="1" thickBot="1">
      <c r="A36" s="407" t="s">
        <v>131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8"/>
      <c r="U36" s="371" t="s">
        <v>192</v>
      </c>
      <c r="V36" s="288"/>
      <c r="W36" s="288"/>
      <c r="X36" s="288"/>
      <c r="Y36" s="288"/>
      <c r="Z36" s="288"/>
      <c r="AA36" s="288"/>
      <c r="AB36" s="288"/>
      <c r="AC36" s="288"/>
      <c r="AD36" s="372" t="s">
        <v>77</v>
      </c>
      <c r="AE36" s="288"/>
      <c r="AF36" s="288"/>
      <c r="AG36" s="288"/>
      <c r="AH36" s="288"/>
      <c r="AI36" s="288"/>
      <c r="AJ36" s="288"/>
      <c r="AK36" s="288"/>
      <c r="AL36" s="289"/>
      <c r="AM36" s="372" t="s">
        <v>78</v>
      </c>
      <c r="AN36" s="288"/>
      <c r="AO36" s="288"/>
      <c r="AP36" s="288"/>
      <c r="AQ36" s="288"/>
      <c r="AR36" s="288"/>
      <c r="AS36" s="288"/>
      <c r="AT36" s="288"/>
      <c r="AU36" s="289"/>
      <c r="AV36" s="372" t="s">
        <v>110</v>
      </c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9"/>
      <c r="BH36" s="372" t="s">
        <v>88</v>
      </c>
      <c r="BI36" s="288"/>
      <c r="BJ36" s="288"/>
      <c r="BK36" s="288"/>
      <c r="BL36" s="288"/>
      <c r="BM36" s="288"/>
      <c r="BN36" s="288"/>
      <c r="BO36" s="288"/>
      <c r="BP36" s="289"/>
      <c r="BQ36" s="372" t="s">
        <v>102</v>
      </c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9"/>
      <c r="CE36" s="290">
        <f>'стр.1'!BG61</f>
        <v>73016</v>
      </c>
      <c r="CF36" s="291"/>
      <c r="CG36" s="291"/>
      <c r="CH36" s="291"/>
      <c r="CI36" s="291"/>
      <c r="CJ36" s="291"/>
      <c r="CK36" s="291"/>
      <c r="CL36" s="291"/>
      <c r="CM36" s="291"/>
      <c r="CN36" s="291"/>
      <c r="CO36" s="292"/>
      <c r="CP36" s="290" t="s">
        <v>81</v>
      </c>
      <c r="CQ36" s="291"/>
      <c r="CR36" s="291"/>
      <c r="CS36" s="291"/>
      <c r="CT36" s="291"/>
      <c r="CU36" s="291"/>
      <c r="CV36" s="291"/>
      <c r="CW36" s="292"/>
      <c r="CX36" s="288" t="s">
        <v>90</v>
      </c>
      <c r="CY36" s="288"/>
      <c r="CZ36" s="288"/>
      <c r="DA36" s="288"/>
      <c r="DB36" s="288"/>
      <c r="DC36" s="288"/>
      <c r="DD36" s="288"/>
      <c r="DE36" s="288"/>
      <c r="DF36" s="289"/>
      <c r="DG36" s="290">
        <f t="shared" si="0"/>
        <v>-73016</v>
      </c>
      <c r="DH36" s="291"/>
      <c r="DI36" s="291"/>
      <c r="DJ36" s="291"/>
      <c r="DK36" s="291"/>
      <c r="DL36" s="291"/>
      <c r="DM36" s="291"/>
      <c r="DN36" s="291"/>
      <c r="DO36" s="291"/>
      <c r="DP36" s="291"/>
      <c r="DQ36" s="292"/>
      <c r="DR36" s="290" t="s">
        <v>81</v>
      </c>
      <c r="DS36" s="291"/>
      <c r="DT36" s="291"/>
      <c r="DU36" s="291"/>
      <c r="DV36" s="291"/>
      <c r="DW36" s="291"/>
      <c r="DX36" s="291"/>
      <c r="DY36" s="292"/>
      <c r="DZ36" s="288" t="s">
        <v>90</v>
      </c>
      <c r="EA36" s="288"/>
      <c r="EB36" s="288"/>
      <c r="EC36" s="288"/>
      <c r="ED36" s="288"/>
      <c r="EE36" s="288"/>
      <c r="EF36" s="288"/>
      <c r="EG36" s="288"/>
      <c r="EH36" s="289"/>
      <c r="EI36" s="290">
        <f>'стр.1'!DS61</f>
        <v>0</v>
      </c>
      <c r="EJ36" s="291"/>
      <c r="EK36" s="291"/>
      <c r="EL36" s="291"/>
      <c r="EM36" s="291"/>
      <c r="EN36" s="291"/>
      <c r="EO36" s="291"/>
      <c r="EP36" s="291"/>
      <c r="EQ36" s="291"/>
      <c r="ER36" s="291"/>
      <c r="ES36" s="292"/>
      <c r="ET36" s="290" t="s">
        <v>81</v>
      </c>
      <c r="EU36" s="291"/>
      <c r="EV36" s="291"/>
      <c r="EW36" s="291"/>
      <c r="EX36" s="291"/>
      <c r="EY36" s="291"/>
      <c r="EZ36" s="291"/>
      <c r="FA36" s="292"/>
      <c r="FB36" s="288" t="s">
        <v>90</v>
      </c>
      <c r="FC36" s="288"/>
      <c r="FD36" s="288"/>
      <c r="FE36" s="288"/>
      <c r="FF36" s="288"/>
      <c r="FG36" s="288"/>
      <c r="FH36" s="288"/>
      <c r="FI36" s="288"/>
      <c r="FJ36" s="289"/>
    </row>
    <row r="37" spans="1:166" s="22" customFormat="1" ht="17.25" customHeight="1" thickBot="1">
      <c r="A37" s="407" t="s">
        <v>130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8"/>
      <c r="U37" s="371" t="s">
        <v>193</v>
      </c>
      <c r="V37" s="288"/>
      <c r="W37" s="288"/>
      <c r="X37" s="288"/>
      <c r="Y37" s="288"/>
      <c r="Z37" s="288"/>
      <c r="AA37" s="288"/>
      <c r="AB37" s="288"/>
      <c r="AC37" s="288"/>
      <c r="AD37" s="372" t="s">
        <v>77</v>
      </c>
      <c r="AE37" s="288"/>
      <c r="AF37" s="288"/>
      <c r="AG37" s="288"/>
      <c r="AH37" s="288"/>
      <c r="AI37" s="288"/>
      <c r="AJ37" s="288"/>
      <c r="AK37" s="288"/>
      <c r="AL37" s="289"/>
      <c r="AM37" s="372" t="s">
        <v>78</v>
      </c>
      <c r="AN37" s="288"/>
      <c r="AO37" s="288"/>
      <c r="AP37" s="288"/>
      <c r="AQ37" s="288"/>
      <c r="AR37" s="288"/>
      <c r="AS37" s="288"/>
      <c r="AT37" s="288"/>
      <c r="AU37" s="289"/>
      <c r="AV37" s="372" t="s">
        <v>110</v>
      </c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9"/>
      <c r="BH37" s="372" t="s">
        <v>89</v>
      </c>
      <c r="BI37" s="288"/>
      <c r="BJ37" s="288"/>
      <c r="BK37" s="288"/>
      <c r="BL37" s="288"/>
      <c r="BM37" s="288"/>
      <c r="BN37" s="288"/>
      <c r="BO37" s="288"/>
      <c r="BP37" s="289"/>
      <c r="BQ37" s="372" t="s">
        <v>102</v>
      </c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9"/>
      <c r="CE37" s="290">
        <f>'стр.1'!BG62</f>
        <v>17000</v>
      </c>
      <c r="CF37" s="291"/>
      <c r="CG37" s="291"/>
      <c r="CH37" s="291"/>
      <c r="CI37" s="291"/>
      <c r="CJ37" s="291"/>
      <c r="CK37" s="291"/>
      <c r="CL37" s="291"/>
      <c r="CM37" s="291"/>
      <c r="CN37" s="291"/>
      <c r="CO37" s="292"/>
      <c r="CP37" s="290" t="s">
        <v>81</v>
      </c>
      <c r="CQ37" s="291"/>
      <c r="CR37" s="291"/>
      <c r="CS37" s="291"/>
      <c r="CT37" s="291"/>
      <c r="CU37" s="291"/>
      <c r="CV37" s="291"/>
      <c r="CW37" s="292"/>
      <c r="CX37" s="288" t="s">
        <v>90</v>
      </c>
      <c r="CY37" s="288"/>
      <c r="CZ37" s="288"/>
      <c r="DA37" s="288"/>
      <c r="DB37" s="288"/>
      <c r="DC37" s="288"/>
      <c r="DD37" s="288"/>
      <c r="DE37" s="288"/>
      <c r="DF37" s="289"/>
      <c r="DG37" s="290">
        <f t="shared" si="0"/>
        <v>6000</v>
      </c>
      <c r="DH37" s="291"/>
      <c r="DI37" s="291"/>
      <c r="DJ37" s="291"/>
      <c r="DK37" s="291"/>
      <c r="DL37" s="291"/>
      <c r="DM37" s="291"/>
      <c r="DN37" s="291"/>
      <c r="DO37" s="291"/>
      <c r="DP37" s="291"/>
      <c r="DQ37" s="292"/>
      <c r="DR37" s="290" t="s">
        <v>81</v>
      </c>
      <c r="DS37" s="291"/>
      <c r="DT37" s="291"/>
      <c r="DU37" s="291"/>
      <c r="DV37" s="291"/>
      <c r="DW37" s="291"/>
      <c r="DX37" s="291"/>
      <c r="DY37" s="292"/>
      <c r="DZ37" s="288" t="s">
        <v>90</v>
      </c>
      <c r="EA37" s="288"/>
      <c r="EB37" s="288"/>
      <c r="EC37" s="288"/>
      <c r="ED37" s="288"/>
      <c r="EE37" s="288"/>
      <c r="EF37" s="288"/>
      <c r="EG37" s="288"/>
      <c r="EH37" s="289"/>
      <c r="EI37" s="290">
        <f>'стр.1'!DS62</f>
        <v>23000</v>
      </c>
      <c r="EJ37" s="291"/>
      <c r="EK37" s="291"/>
      <c r="EL37" s="291"/>
      <c r="EM37" s="291"/>
      <c r="EN37" s="291"/>
      <c r="EO37" s="291"/>
      <c r="EP37" s="291"/>
      <c r="EQ37" s="291"/>
      <c r="ER37" s="291"/>
      <c r="ES37" s="292"/>
      <c r="ET37" s="290" t="s">
        <v>81</v>
      </c>
      <c r="EU37" s="291"/>
      <c r="EV37" s="291"/>
      <c r="EW37" s="291"/>
      <c r="EX37" s="291"/>
      <c r="EY37" s="291"/>
      <c r="EZ37" s="291"/>
      <c r="FA37" s="292"/>
      <c r="FB37" s="288" t="s">
        <v>90</v>
      </c>
      <c r="FC37" s="288"/>
      <c r="FD37" s="288"/>
      <c r="FE37" s="288"/>
      <c r="FF37" s="288"/>
      <c r="FG37" s="288"/>
      <c r="FH37" s="288"/>
      <c r="FI37" s="288"/>
      <c r="FJ37" s="289"/>
    </row>
    <row r="38" spans="1:166" s="22" customFormat="1" ht="12.75" customHeight="1" thickBot="1">
      <c r="A38" s="415" t="s">
        <v>130</v>
      </c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6"/>
      <c r="U38" s="373" t="s">
        <v>173</v>
      </c>
      <c r="V38" s="374"/>
      <c r="W38" s="374"/>
      <c r="X38" s="374"/>
      <c r="Y38" s="374"/>
      <c r="Z38" s="374"/>
      <c r="AA38" s="374"/>
      <c r="AB38" s="374"/>
      <c r="AC38" s="374"/>
      <c r="AD38" s="303" t="s">
        <v>77</v>
      </c>
      <c r="AE38" s="301"/>
      <c r="AF38" s="301"/>
      <c r="AG38" s="301"/>
      <c r="AH38" s="301"/>
      <c r="AI38" s="301"/>
      <c r="AJ38" s="301"/>
      <c r="AK38" s="301"/>
      <c r="AL38" s="302"/>
      <c r="AM38" s="303" t="s">
        <v>78</v>
      </c>
      <c r="AN38" s="301"/>
      <c r="AO38" s="301"/>
      <c r="AP38" s="301"/>
      <c r="AQ38" s="301"/>
      <c r="AR38" s="301"/>
      <c r="AS38" s="301"/>
      <c r="AT38" s="301"/>
      <c r="AU38" s="302"/>
      <c r="AV38" s="303" t="s">
        <v>110</v>
      </c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2"/>
      <c r="BH38" s="303" t="s">
        <v>157</v>
      </c>
      <c r="BI38" s="301"/>
      <c r="BJ38" s="301"/>
      <c r="BK38" s="301"/>
      <c r="BL38" s="301"/>
      <c r="BM38" s="301"/>
      <c r="BN38" s="301"/>
      <c r="BO38" s="301"/>
      <c r="BP38" s="302"/>
      <c r="BQ38" s="303" t="s">
        <v>102</v>
      </c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2"/>
      <c r="CE38" s="290">
        <f>'стр.1'!BG63</f>
        <v>0</v>
      </c>
      <c r="CF38" s="291"/>
      <c r="CG38" s="291"/>
      <c r="CH38" s="291"/>
      <c r="CI38" s="291"/>
      <c r="CJ38" s="291"/>
      <c r="CK38" s="291"/>
      <c r="CL38" s="291"/>
      <c r="CM38" s="291"/>
      <c r="CN38" s="291"/>
      <c r="CO38" s="292"/>
      <c r="CP38" s="290" t="s">
        <v>81</v>
      </c>
      <c r="CQ38" s="291"/>
      <c r="CR38" s="291"/>
      <c r="CS38" s="291"/>
      <c r="CT38" s="291"/>
      <c r="CU38" s="291"/>
      <c r="CV38" s="291"/>
      <c r="CW38" s="292"/>
      <c r="CX38" s="288" t="s">
        <v>90</v>
      </c>
      <c r="CY38" s="288"/>
      <c r="CZ38" s="288"/>
      <c r="DA38" s="288"/>
      <c r="DB38" s="288"/>
      <c r="DC38" s="288"/>
      <c r="DD38" s="288"/>
      <c r="DE38" s="288"/>
      <c r="DF38" s="289"/>
      <c r="DG38" s="290">
        <f t="shared" si="0"/>
        <v>0</v>
      </c>
      <c r="DH38" s="291"/>
      <c r="DI38" s="291"/>
      <c r="DJ38" s="291"/>
      <c r="DK38" s="291"/>
      <c r="DL38" s="291"/>
      <c r="DM38" s="291"/>
      <c r="DN38" s="291"/>
      <c r="DO38" s="291"/>
      <c r="DP38" s="291"/>
      <c r="DQ38" s="292"/>
      <c r="DR38" s="290" t="s">
        <v>81</v>
      </c>
      <c r="DS38" s="291"/>
      <c r="DT38" s="291"/>
      <c r="DU38" s="291"/>
      <c r="DV38" s="291"/>
      <c r="DW38" s="291"/>
      <c r="DX38" s="291"/>
      <c r="DY38" s="292"/>
      <c r="DZ38" s="288" t="s">
        <v>90</v>
      </c>
      <c r="EA38" s="288"/>
      <c r="EB38" s="288"/>
      <c r="EC38" s="288"/>
      <c r="ED38" s="288"/>
      <c r="EE38" s="288"/>
      <c r="EF38" s="288"/>
      <c r="EG38" s="288"/>
      <c r="EH38" s="289"/>
      <c r="EI38" s="290">
        <f>'стр.1'!DS63</f>
        <v>0</v>
      </c>
      <c r="EJ38" s="291"/>
      <c r="EK38" s="291"/>
      <c r="EL38" s="291"/>
      <c r="EM38" s="291"/>
      <c r="EN38" s="291"/>
      <c r="EO38" s="291"/>
      <c r="EP38" s="291"/>
      <c r="EQ38" s="291"/>
      <c r="ER38" s="291"/>
      <c r="ES38" s="292"/>
      <c r="ET38" s="290" t="s">
        <v>81</v>
      </c>
      <c r="EU38" s="291"/>
      <c r="EV38" s="291"/>
      <c r="EW38" s="291"/>
      <c r="EX38" s="291"/>
      <c r="EY38" s="291"/>
      <c r="EZ38" s="291"/>
      <c r="FA38" s="292"/>
      <c r="FB38" s="288" t="s">
        <v>90</v>
      </c>
      <c r="FC38" s="288"/>
      <c r="FD38" s="288"/>
      <c r="FE38" s="288"/>
      <c r="FF38" s="288"/>
      <c r="FG38" s="288"/>
      <c r="FH38" s="288"/>
      <c r="FI38" s="288"/>
      <c r="FJ38" s="289"/>
    </row>
    <row r="39" spans="1:166" s="22" customFormat="1" ht="13.5" customHeight="1" thickBot="1">
      <c r="A39" s="411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2"/>
      <c r="AE39" s="413"/>
      <c r="AF39" s="413"/>
      <c r="AG39" s="413"/>
      <c r="AH39" s="413"/>
      <c r="AI39" s="413"/>
      <c r="AJ39" s="413"/>
      <c r="AK39" s="413"/>
      <c r="AL39" s="414"/>
      <c r="AM39" s="417"/>
      <c r="AN39" s="413"/>
      <c r="AO39" s="413"/>
      <c r="AP39" s="413"/>
      <c r="AQ39" s="413"/>
      <c r="AR39" s="413"/>
      <c r="AS39" s="413"/>
      <c r="AT39" s="413"/>
      <c r="AU39" s="414"/>
      <c r="AV39" s="417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4"/>
      <c r="BH39" s="417"/>
      <c r="BI39" s="413"/>
      <c r="BJ39" s="413"/>
      <c r="BK39" s="413"/>
      <c r="BL39" s="413"/>
      <c r="BM39" s="413"/>
      <c r="BN39" s="413"/>
      <c r="BO39" s="413"/>
      <c r="BP39" s="414"/>
      <c r="BQ39" s="413"/>
      <c r="BR39" s="413"/>
      <c r="BS39" s="413"/>
      <c r="BT39" s="413"/>
      <c r="BU39" s="413"/>
      <c r="BV39" s="413"/>
      <c r="BW39" s="413"/>
      <c r="BX39" s="413"/>
      <c r="BY39" s="413"/>
      <c r="BZ39" s="413"/>
      <c r="CA39" s="413"/>
      <c r="CB39" s="413"/>
      <c r="CC39" s="413"/>
      <c r="CD39" s="413"/>
      <c r="CE39" s="418">
        <f>SUM(CE9:CO38)</f>
        <v>50233849</v>
      </c>
      <c r="CF39" s="419"/>
      <c r="CG39" s="419"/>
      <c r="CH39" s="419"/>
      <c r="CI39" s="419"/>
      <c r="CJ39" s="419"/>
      <c r="CK39" s="419"/>
      <c r="CL39" s="419"/>
      <c r="CM39" s="419"/>
      <c r="CN39" s="419"/>
      <c r="CO39" s="420"/>
      <c r="CP39" s="348" t="s">
        <v>39</v>
      </c>
      <c r="CQ39" s="349"/>
      <c r="CR39" s="349"/>
      <c r="CS39" s="349"/>
      <c r="CT39" s="349"/>
      <c r="CU39" s="349"/>
      <c r="CV39" s="349"/>
      <c r="CW39" s="384"/>
      <c r="CX39" s="385" t="s">
        <v>39</v>
      </c>
      <c r="CY39" s="385"/>
      <c r="CZ39" s="385"/>
      <c r="DA39" s="385"/>
      <c r="DB39" s="385"/>
      <c r="DC39" s="385"/>
      <c r="DD39" s="385"/>
      <c r="DE39" s="385"/>
      <c r="DF39" s="385"/>
      <c r="DG39" s="386">
        <f>SUM(DG9:DQ38)</f>
        <v>720093.8899999994</v>
      </c>
      <c r="DH39" s="386"/>
      <c r="DI39" s="386"/>
      <c r="DJ39" s="386"/>
      <c r="DK39" s="386"/>
      <c r="DL39" s="386"/>
      <c r="DM39" s="386"/>
      <c r="DN39" s="386"/>
      <c r="DO39" s="386"/>
      <c r="DP39" s="386"/>
      <c r="DQ39" s="386"/>
      <c r="DR39" s="422" t="s">
        <v>39</v>
      </c>
      <c r="DS39" s="422"/>
      <c r="DT39" s="422"/>
      <c r="DU39" s="422"/>
      <c r="DV39" s="422"/>
      <c r="DW39" s="422"/>
      <c r="DX39" s="422"/>
      <c r="DY39" s="422"/>
      <c r="DZ39" s="385" t="s">
        <v>39</v>
      </c>
      <c r="EA39" s="385"/>
      <c r="EB39" s="385"/>
      <c r="EC39" s="385"/>
      <c r="ED39" s="385"/>
      <c r="EE39" s="385"/>
      <c r="EF39" s="385"/>
      <c r="EG39" s="385"/>
      <c r="EH39" s="385"/>
      <c r="EI39" s="421">
        <f>EI9+EI10+EI11+EI12+EI13+EI14+EI17+EI18+EI19+EI20+EI21+EI22+EI23+EI24+EI26+EI27+EI28+EI29+EI30+EI31+EI32+EI33+EI34+EI35+EI36+EI37+EI38+EI15+EI16+EI25</f>
        <v>50953942.89</v>
      </c>
      <c r="EJ39" s="421"/>
      <c r="EK39" s="421"/>
      <c r="EL39" s="421"/>
      <c r="EM39" s="421"/>
      <c r="EN39" s="421"/>
      <c r="EO39" s="421"/>
      <c r="EP39" s="421"/>
      <c r="EQ39" s="421"/>
      <c r="ER39" s="421"/>
      <c r="ES39" s="421"/>
      <c r="ET39" s="422" t="s">
        <v>39</v>
      </c>
      <c r="EU39" s="422"/>
      <c r="EV39" s="422"/>
      <c r="EW39" s="422"/>
      <c r="EX39" s="422"/>
      <c r="EY39" s="422"/>
      <c r="EZ39" s="422"/>
      <c r="FA39" s="422"/>
      <c r="FB39" s="303" t="s">
        <v>39</v>
      </c>
      <c r="FC39" s="301"/>
      <c r="FD39" s="301"/>
      <c r="FE39" s="301"/>
      <c r="FF39" s="301"/>
      <c r="FG39" s="301"/>
      <c r="FH39" s="301"/>
      <c r="FI39" s="301"/>
      <c r="FJ39" s="388"/>
    </row>
    <row r="40" spans="69:166" s="22" customFormat="1" ht="12" thickBot="1">
      <c r="BQ40" s="377" t="s">
        <v>36</v>
      </c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423">
        <f>'стр.1'!BG65</f>
        <v>50233849</v>
      </c>
      <c r="CF40" s="424"/>
      <c r="CG40" s="424"/>
      <c r="CH40" s="424"/>
      <c r="CI40" s="424"/>
      <c r="CJ40" s="424"/>
      <c r="CK40" s="424"/>
      <c r="CL40" s="424"/>
      <c r="CM40" s="424"/>
      <c r="CN40" s="424"/>
      <c r="CO40" s="425"/>
      <c r="CP40" s="348" t="s">
        <v>39</v>
      </c>
      <c r="CQ40" s="349"/>
      <c r="CR40" s="349"/>
      <c r="CS40" s="349"/>
      <c r="CT40" s="349"/>
      <c r="CU40" s="349"/>
      <c r="CV40" s="349"/>
      <c r="CW40" s="384"/>
      <c r="CX40" s="385" t="s">
        <v>39</v>
      </c>
      <c r="CY40" s="385"/>
      <c r="CZ40" s="385"/>
      <c r="DA40" s="385"/>
      <c r="DB40" s="385"/>
      <c r="DC40" s="385"/>
      <c r="DD40" s="385"/>
      <c r="DE40" s="385"/>
      <c r="DF40" s="385"/>
      <c r="DG40" s="401">
        <f>DG39</f>
        <v>720093.8899999994</v>
      </c>
      <c r="DH40" s="401"/>
      <c r="DI40" s="401"/>
      <c r="DJ40" s="401"/>
      <c r="DK40" s="401"/>
      <c r="DL40" s="401"/>
      <c r="DM40" s="401"/>
      <c r="DN40" s="401"/>
      <c r="DO40" s="401"/>
      <c r="DP40" s="401"/>
      <c r="DQ40" s="401"/>
      <c r="DR40" s="422" t="s">
        <v>39</v>
      </c>
      <c r="DS40" s="422"/>
      <c r="DT40" s="422"/>
      <c r="DU40" s="422"/>
      <c r="DV40" s="422"/>
      <c r="DW40" s="422"/>
      <c r="DX40" s="422"/>
      <c r="DY40" s="422"/>
      <c r="DZ40" s="385" t="s">
        <v>39</v>
      </c>
      <c r="EA40" s="385"/>
      <c r="EB40" s="385"/>
      <c r="EC40" s="385"/>
      <c r="ED40" s="385"/>
      <c r="EE40" s="385"/>
      <c r="EF40" s="385"/>
      <c r="EG40" s="385"/>
      <c r="EH40" s="385"/>
      <c r="EI40" s="426">
        <f>EI39</f>
        <v>50953942.89</v>
      </c>
      <c r="EJ40" s="426"/>
      <c r="EK40" s="426"/>
      <c r="EL40" s="426"/>
      <c r="EM40" s="426"/>
      <c r="EN40" s="426"/>
      <c r="EO40" s="426"/>
      <c r="EP40" s="426"/>
      <c r="EQ40" s="426"/>
      <c r="ER40" s="426"/>
      <c r="ES40" s="426"/>
      <c r="ET40" s="427" t="s">
        <v>39</v>
      </c>
      <c r="EU40" s="427"/>
      <c r="EV40" s="427"/>
      <c r="EW40" s="427"/>
      <c r="EX40" s="427"/>
      <c r="EY40" s="427"/>
      <c r="EZ40" s="427"/>
      <c r="FA40" s="427"/>
      <c r="FB40" s="376" t="s">
        <v>39</v>
      </c>
      <c r="FC40" s="374"/>
      <c r="FD40" s="374"/>
      <c r="FE40" s="374"/>
      <c r="FF40" s="374"/>
      <c r="FG40" s="374"/>
      <c r="FH40" s="374"/>
      <c r="FI40" s="374"/>
      <c r="FJ40" s="387"/>
    </row>
    <row r="42" spans="1:166" s="6" customFormat="1" ht="44.25" customHeight="1">
      <c r="A42" s="438" t="s">
        <v>55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8"/>
      <c r="CC42" s="438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/>
      <c r="CX42" s="438"/>
      <c r="CY42" s="438"/>
      <c r="CZ42" s="438"/>
      <c r="DA42" s="438"/>
      <c r="DB42" s="438"/>
      <c r="DC42" s="438"/>
      <c r="DD42" s="438"/>
      <c r="DE42" s="438"/>
      <c r="DF42" s="438"/>
      <c r="DG42" s="438"/>
      <c r="DH42" s="438"/>
      <c r="DI42" s="438"/>
      <c r="DJ42" s="438"/>
      <c r="DK42" s="438"/>
      <c r="DL42" s="438"/>
      <c r="DM42" s="438"/>
      <c r="DN42" s="438"/>
      <c r="DO42" s="438"/>
      <c r="DP42" s="438"/>
      <c r="DQ42" s="438"/>
      <c r="DR42" s="438"/>
      <c r="DS42" s="438"/>
      <c r="DT42" s="438"/>
      <c r="DU42" s="438"/>
      <c r="DV42" s="438"/>
      <c r="DW42" s="438"/>
      <c r="DX42" s="438"/>
      <c r="DY42" s="438"/>
      <c r="DZ42" s="438"/>
      <c r="EA42" s="438"/>
      <c r="EB42" s="438"/>
      <c r="EC42" s="438"/>
      <c r="ED42" s="438"/>
      <c r="EE42" s="438"/>
      <c r="EF42" s="438"/>
      <c r="EG42" s="438"/>
      <c r="EH42" s="438"/>
      <c r="EI42" s="438"/>
      <c r="EJ42" s="438"/>
      <c r="EK42" s="438"/>
      <c r="EL42" s="438"/>
      <c r="EM42" s="438"/>
      <c r="EN42" s="438"/>
      <c r="EO42" s="438"/>
      <c r="EP42" s="438"/>
      <c r="EQ42" s="438"/>
      <c r="ER42" s="438"/>
      <c r="ES42" s="438"/>
      <c r="ET42" s="438"/>
      <c r="EU42" s="438"/>
      <c r="EV42" s="438"/>
      <c r="EW42" s="438"/>
      <c r="EX42" s="438"/>
      <c r="EY42" s="438"/>
      <c r="EZ42" s="438"/>
      <c r="FA42" s="438"/>
      <c r="FB42" s="438"/>
      <c r="FC42" s="438"/>
      <c r="FD42" s="438"/>
      <c r="FE42" s="438"/>
      <c r="FF42" s="438"/>
      <c r="FG42" s="438"/>
      <c r="FH42" s="438"/>
      <c r="FI42" s="438"/>
      <c r="FJ42" s="438"/>
    </row>
    <row r="44" spans="1:166" s="21" customFormat="1" ht="19.5" customHeight="1">
      <c r="A44" s="331" t="s">
        <v>0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59" t="s">
        <v>54</v>
      </c>
      <c r="V44" s="353"/>
      <c r="W44" s="353"/>
      <c r="X44" s="353"/>
      <c r="Y44" s="353"/>
      <c r="Z44" s="353"/>
      <c r="AA44" s="353"/>
      <c r="AB44" s="353"/>
      <c r="AC44" s="354"/>
      <c r="AD44" s="353" t="s">
        <v>33</v>
      </c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4"/>
      <c r="BQ44" s="359" t="s">
        <v>35</v>
      </c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4"/>
      <c r="CE44" s="348" t="s">
        <v>38</v>
      </c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49"/>
      <c r="DA44" s="349"/>
      <c r="DB44" s="349"/>
      <c r="DC44" s="349"/>
      <c r="DD44" s="349"/>
      <c r="DE44" s="349"/>
      <c r="DF44" s="349"/>
      <c r="DG44" s="349"/>
      <c r="DH44" s="349"/>
      <c r="DI44" s="349"/>
      <c r="DJ44" s="349"/>
      <c r="DK44" s="349"/>
      <c r="DL44" s="349"/>
      <c r="DM44" s="349"/>
      <c r="DN44" s="349"/>
      <c r="DO44" s="349"/>
      <c r="DP44" s="349"/>
      <c r="DQ44" s="349"/>
      <c r="DR44" s="349"/>
      <c r="DS44" s="349"/>
      <c r="DT44" s="349"/>
      <c r="DU44" s="349"/>
      <c r="DV44" s="349"/>
      <c r="DW44" s="349"/>
      <c r="DX44" s="349"/>
      <c r="DY44" s="349"/>
      <c r="DZ44" s="349"/>
      <c r="EA44" s="349"/>
      <c r="EB44" s="349"/>
      <c r="EC44" s="349"/>
      <c r="ED44" s="349"/>
      <c r="EE44" s="349"/>
      <c r="EF44" s="349"/>
      <c r="EG44" s="349"/>
      <c r="EH44" s="349"/>
      <c r="EI44" s="349"/>
      <c r="EJ44" s="349"/>
      <c r="EK44" s="349"/>
      <c r="EL44" s="349"/>
      <c r="EM44" s="349"/>
      <c r="EN44" s="349"/>
      <c r="EO44" s="349"/>
      <c r="EP44" s="349"/>
      <c r="EQ44" s="349"/>
      <c r="ER44" s="349"/>
      <c r="ES44" s="349"/>
      <c r="ET44" s="349"/>
      <c r="EU44" s="349"/>
      <c r="EV44" s="349"/>
      <c r="EW44" s="349"/>
      <c r="EX44" s="349"/>
      <c r="EY44" s="349"/>
      <c r="EZ44" s="349"/>
      <c r="FA44" s="349"/>
      <c r="FB44" s="349"/>
      <c r="FC44" s="349"/>
      <c r="FD44" s="349"/>
      <c r="FE44" s="349"/>
      <c r="FF44" s="349"/>
      <c r="FG44" s="349"/>
      <c r="FH44" s="349"/>
      <c r="FI44" s="349"/>
      <c r="FJ44" s="349"/>
    </row>
    <row r="45" spans="1:166" s="21" customFormat="1" ht="19.5" customHeight="1">
      <c r="A45" s="331"/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60"/>
      <c r="V45" s="355"/>
      <c r="W45" s="355"/>
      <c r="X45" s="355"/>
      <c r="Y45" s="355"/>
      <c r="Z45" s="355"/>
      <c r="AA45" s="355"/>
      <c r="AB45" s="355"/>
      <c r="AC45" s="356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6"/>
      <c r="BQ45" s="360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6"/>
      <c r="CE45" s="345" t="s">
        <v>46</v>
      </c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34"/>
      <c r="CS45" s="334"/>
      <c r="CT45" s="334"/>
      <c r="CU45" s="343" t="s">
        <v>26</v>
      </c>
      <c r="CV45" s="343"/>
      <c r="CW45" s="343"/>
      <c r="CX45" s="343"/>
      <c r="CY45" s="343"/>
      <c r="CZ45" s="343"/>
      <c r="DA45" s="343"/>
      <c r="DB45" s="343"/>
      <c r="DC45" s="343"/>
      <c r="DD45" s="343"/>
      <c r="DE45" s="343"/>
      <c r="DF45" s="344"/>
      <c r="DG45" s="345" t="s">
        <v>46</v>
      </c>
      <c r="DH45" s="346"/>
      <c r="DI45" s="346"/>
      <c r="DJ45" s="346"/>
      <c r="DK45" s="346"/>
      <c r="DL45" s="346"/>
      <c r="DM45" s="346"/>
      <c r="DN45" s="346"/>
      <c r="DO45" s="346"/>
      <c r="DP45" s="346"/>
      <c r="DQ45" s="346"/>
      <c r="DR45" s="346"/>
      <c r="DS45" s="346"/>
      <c r="DT45" s="334"/>
      <c r="DU45" s="334"/>
      <c r="DV45" s="334"/>
      <c r="DW45" s="343" t="s">
        <v>26</v>
      </c>
      <c r="DX45" s="343"/>
      <c r="DY45" s="343"/>
      <c r="DZ45" s="343"/>
      <c r="EA45" s="343"/>
      <c r="EB45" s="343"/>
      <c r="EC45" s="343"/>
      <c r="ED45" s="343"/>
      <c r="EE45" s="343"/>
      <c r="EF45" s="343"/>
      <c r="EG45" s="343"/>
      <c r="EH45" s="344"/>
      <c r="EI45" s="345" t="s">
        <v>46</v>
      </c>
      <c r="EJ45" s="346"/>
      <c r="EK45" s="346"/>
      <c r="EL45" s="346"/>
      <c r="EM45" s="346"/>
      <c r="EN45" s="346"/>
      <c r="EO45" s="346"/>
      <c r="EP45" s="346"/>
      <c r="EQ45" s="346"/>
      <c r="ER45" s="346"/>
      <c r="ES45" s="346"/>
      <c r="ET45" s="346"/>
      <c r="EU45" s="346"/>
      <c r="EV45" s="334"/>
      <c r="EW45" s="334"/>
      <c r="EX45" s="334"/>
      <c r="EY45" s="343" t="s">
        <v>26</v>
      </c>
      <c r="EZ45" s="343"/>
      <c r="FA45" s="343"/>
      <c r="FB45" s="343"/>
      <c r="FC45" s="343"/>
      <c r="FD45" s="343"/>
      <c r="FE45" s="343"/>
      <c r="FF45" s="343"/>
      <c r="FG45" s="343"/>
      <c r="FH45" s="343"/>
      <c r="FI45" s="343"/>
      <c r="FJ45" s="343"/>
    </row>
    <row r="46" spans="1:166" s="21" customFormat="1" ht="19.5" customHeight="1">
      <c r="A46" s="331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60"/>
      <c r="V46" s="355"/>
      <c r="W46" s="355"/>
      <c r="X46" s="355"/>
      <c r="Y46" s="355"/>
      <c r="Z46" s="355"/>
      <c r="AA46" s="355"/>
      <c r="AB46" s="355"/>
      <c r="AC46" s="356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8"/>
      <c r="BQ46" s="360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6"/>
      <c r="CE46" s="350" t="s">
        <v>43</v>
      </c>
      <c r="CF46" s="351"/>
      <c r="CG46" s="351"/>
      <c r="CH46" s="351"/>
      <c r="CI46" s="351"/>
      <c r="CJ46" s="351"/>
      <c r="CK46" s="351"/>
      <c r="CL46" s="351"/>
      <c r="CM46" s="351"/>
      <c r="CN46" s="351"/>
      <c r="CO46" s="351"/>
      <c r="CP46" s="351"/>
      <c r="CQ46" s="351"/>
      <c r="CR46" s="351"/>
      <c r="CS46" s="351"/>
      <c r="CT46" s="351"/>
      <c r="CU46" s="351"/>
      <c r="CV46" s="351"/>
      <c r="CW46" s="351"/>
      <c r="CX46" s="351"/>
      <c r="CY46" s="351"/>
      <c r="CZ46" s="351"/>
      <c r="DA46" s="351"/>
      <c r="DB46" s="351"/>
      <c r="DC46" s="351"/>
      <c r="DD46" s="351"/>
      <c r="DE46" s="351"/>
      <c r="DF46" s="352"/>
      <c r="DG46" s="350" t="s">
        <v>44</v>
      </c>
      <c r="DH46" s="351"/>
      <c r="DI46" s="351"/>
      <c r="DJ46" s="351"/>
      <c r="DK46" s="351"/>
      <c r="DL46" s="351"/>
      <c r="DM46" s="351"/>
      <c r="DN46" s="351"/>
      <c r="DO46" s="351"/>
      <c r="DP46" s="351"/>
      <c r="DQ46" s="351"/>
      <c r="DR46" s="351"/>
      <c r="DS46" s="351"/>
      <c r="DT46" s="351"/>
      <c r="DU46" s="351"/>
      <c r="DV46" s="351"/>
      <c r="DW46" s="351"/>
      <c r="DX46" s="351"/>
      <c r="DY46" s="351"/>
      <c r="DZ46" s="351"/>
      <c r="EA46" s="351"/>
      <c r="EB46" s="351"/>
      <c r="EC46" s="351"/>
      <c r="ED46" s="351"/>
      <c r="EE46" s="351"/>
      <c r="EF46" s="351"/>
      <c r="EG46" s="351"/>
      <c r="EH46" s="352"/>
      <c r="EI46" s="350" t="s">
        <v>45</v>
      </c>
      <c r="EJ46" s="351"/>
      <c r="EK46" s="351"/>
      <c r="EL46" s="351"/>
      <c r="EM46" s="351"/>
      <c r="EN46" s="351"/>
      <c r="EO46" s="351"/>
      <c r="EP46" s="351"/>
      <c r="EQ46" s="351"/>
      <c r="ER46" s="351"/>
      <c r="ES46" s="351"/>
      <c r="ET46" s="351"/>
      <c r="EU46" s="351"/>
      <c r="EV46" s="351"/>
      <c r="EW46" s="351"/>
      <c r="EX46" s="351"/>
      <c r="EY46" s="351"/>
      <c r="EZ46" s="351"/>
      <c r="FA46" s="351"/>
      <c r="FB46" s="351"/>
      <c r="FC46" s="351"/>
      <c r="FD46" s="351"/>
      <c r="FE46" s="351"/>
      <c r="FF46" s="351"/>
      <c r="FG46" s="351"/>
      <c r="FH46" s="351"/>
      <c r="FI46" s="351"/>
      <c r="FJ46" s="351"/>
    </row>
    <row r="47" spans="1:166" s="21" customFormat="1" ht="37.5" customHeight="1">
      <c r="A47" s="331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61"/>
      <c r="V47" s="357"/>
      <c r="W47" s="357"/>
      <c r="X47" s="357"/>
      <c r="Y47" s="357"/>
      <c r="Z47" s="357"/>
      <c r="AA47" s="357"/>
      <c r="AB47" s="357"/>
      <c r="AC47" s="358"/>
      <c r="AD47" s="331" t="s">
        <v>27</v>
      </c>
      <c r="AE47" s="331"/>
      <c r="AF47" s="331"/>
      <c r="AG47" s="331"/>
      <c r="AH47" s="331"/>
      <c r="AI47" s="331"/>
      <c r="AJ47" s="331"/>
      <c r="AK47" s="331"/>
      <c r="AL47" s="332"/>
      <c r="AM47" s="330" t="s">
        <v>28</v>
      </c>
      <c r="AN47" s="331"/>
      <c r="AO47" s="331"/>
      <c r="AP47" s="331"/>
      <c r="AQ47" s="331"/>
      <c r="AR47" s="331"/>
      <c r="AS47" s="331"/>
      <c r="AT47" s="331"/>
      <c r="AU47" s="332"/>
      <c r="AV47" s="330" t="s">
        <v>72</v>
      </c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2"/>
      <c r="BH47" s="330" t="s">
        <v>34</v>
      </c>
      <c r="BI47" s="331"/>
      <c r="BJ47" s="331"/>
      <c r="BK47" s="331"/>
      <c r="BL47" s="331"/>
      <c r="BM47" s="331"/>
      <c r="BN47" s="331"/>
      <c r="BO47" s="331"/>
      <c r="BP47" s="332"/>
      <c r="BQ47" s="361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8"/>
      <c r="CE47" s="330" t="s">
        <v>40</v>
      </c>
      <c r="CF47" s="331"/>
      <c r="CG47" s="331"/>
      <c r="CH47" s="331"/>
      <c r="CI47" s="331"/>
      <c r="CJ47" s="331"/>
      <c r="CK47" s="331"/>
      <c r="CL47" s="331"/>
      <c r="CM47" s="331"/>
      <c r="CN47" s="331"/>
      <c r="CO47" s="332"/>
      <c r="CP47" s="330" t="s">
        <v>1</v>
      </c>
      <c r="CQ47" s="331"/>
      <c r="CR47" s="331"/>
      <c r="CS47" s="331"/>
      <c r="CT47" s="331"/>
      <c r="CU47" s="331"/>
      <c r="CV47" s="331"/>
      <c r="CW47" s="332"/>
      <c r="CX47" s="331" t="s">
        <v>71</v>
      </c>
      <c r="CY47" s="331"/>
      <c r="CZ47" s="331"/>
      <c r="DA47" s="331"/>
      <c r="DB47" s="331"/>
      <c r="DC47" s="331"/>
      <c r="DD47" s="331"/>
      <c r="DE47" s="331"/>
      <c r="DF47" s="331"/>
      <c r="DG47" s="330" t="s">
        <v>40</v>
      </c>
      <c r="DH47" s="331"/>
      <c r="DI47" s="331"/>
      <c r="DJ47" s="331"/>
      <c r="DK47" s="331"/>
      <c r="DL47" s="331"/>
      <c r="DM47" s="331"/>
      <c r="DN47" s="331"/>
      <c r="DO47" s="331"/>
      <c r="DP47" s="331"/>
      <c r="DQ47" s="332"/>
      <c r="DR47" s="330" t="s">
        <v>1</v>
      </c>
      <c r="DS47" s="331"/>
      <c r="DT47" s="331"/>
      <c r="DU47" s="331"/>
      <c r="DV47" s="331"/>
      <c r="DW47" s="331"/>
      <c r="DX47" s="331"/>
      <c r="DY47" s="332"/>
      <c r="DZ47" s="331" t="s">
        <v>71</v>
      </c>
      <c r="EA47" s="331"/>
      <c r="EB47" s="331"/>
      <c r="EC47" s="331"/>
      <c r="ED47" s="331"/>
      <c r="EE47" s="331"/>
      <c r="EF47" s="331"/>
      <c r="EG47" s="331"/>
      <c r="EH47" s="331"/>
      <c r="EI47" s="330" t="s">
        <v>40</v>
      </c>
      <c r="EJ47" s="331"/>
      <c r="EK47" s="331"/>
      <c r="EL47" s="331"/>
      <c r="EM47" s="331"/>
      <c r="EN47" s="331"/>
      <c r="EO47" s="331"/>
      <c r="EP47" s="331"/>
      <c r="EQ47" s="331"/>
      <c r="ER47" s="331"/>
      <c r="ES47" s="332"/>
      <c r="ET47" s="330" t="s">
        <v>1</v>
      </c>
      <c r="EU47" s="331"/>
      <c r="EV47" s="331"/>
      <c r="EW47" s="331"/>
      <c r="EX47" s="331"/>
      <c r="EY47" s="331"/>
      <c r="EZ47" s="331"/>
      <c r="FA47" s="332"/>
      <c r="FB47" s="331" t="s">
        <v>71</v>
      </c>
      <c r="FC47" s="331"/>
      <c r="FD47" s="331"/>
      <c r="FE47" s="331"/>
      <c r="FF47" s="331"/>
      <c r="FG47" s="331"/>
      <c r="FH47" s="331"/>
      <c r="FI47" s="331"/>
      <c r="FJ47" s="331"/>
    </row>
    <row r="48" spans="1:166" s="21" customFormat="1" ht="12" thickBot="1">
      <c r="A48" s="409">
        <v>1</v>
      </c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10"/>
      <c r="U48" s="362">
        <v>2</v>
      </c>
      <c r="V48" s="363"/>
      <c r="W48" s="363"/>
      <c r="X48" s="363"/>
      <c r="Y48" s="363"/>
      <c r="Z48" s="363"/>
      <c r="AA48" s="363"/>
      <c r="AB48" s="363"/>
      <c r="AC48" s="364"/>
      <c r="AD48" s="363">
        <v>3</v>
      </c>
      <c r="AE48" s="363"/>
      <c r="AF48" s="363"/>
      <c r="AG48" s="363"/>
      <c r="AH48" s="363"/>
      <c r="AI48" s="363"/>
      <c r="AJ48" s="363"/>
      <c r="AK48" s="363"/>
      <c r="AL48" s="364"/>
      <c r="AM48" s="362">
        <v>4</v>
      </c>
      <c r="AN48" s="363"/>
      <c r="AO48" s="363"/>
      <c r="AP48" s="363"/>
      <c r="AQ48" s="363"/>
      <c r="AR48" s="363"/>
      <c r="AS48" s="363"/>
      <c r="AT48" s="363"/>
      <c r="AU48" s="364"/>
      <c r="AV48" s="362">
        <v>5</v>
      </c>
      <c r="AW48" s="363"/>
      <c r="AX48" s="363"/>
      <c r="AY48" s="363"/>
      <c r="AZ48" s="363"/>
      <c r="BA48" s="363"/>
      <c r="BB48" s="363"/>
      <c r="BC48" s="363"/>
      <c r="BD48" s="363"/>
      <c r="BE48" s="363"/>
      <c r="BF48" s="363"/>
      <c r="BG48" s="364"/>
      <c r="BH48" s="362">
        <v>6</v>
      </c>
      <c r="BI48" s="363"/>
      <c r="BJ48" s="363"/>
      <c r="BK48" s="363"/>
      <c r="BL48" s="363"/>
      <c r="BM48" s="363"/>
      <c r="BN48" s="363"/>
      <c r="BO48" s="363"/>
      <c r="BP48" s="364"/>
      <c r="BQ48" s="365">
        <v>7</v>
      </c>
      <c r="BR48" s="366"/>
      <c r="BS48" s="366"/>
      <c r="BT48" s="366"/>
      <c r="BU48" s="366"/>
      <c r="BV48" s="366"/>
      <c r="BW48" s="366"/>
      <c r="BX48" s="366"/>
      <c r="BY48" s="366"/>
      <c r="BZ48" s="366"/>
      <c r="CA48" s="366"/>
      <c r="CB48" s="366"/>
      <c r="CC48" s="366"/>
      <c r="CD48" s="367"/>
      <c r="CE48" s="365">
        <v>8</v>
      </c>
      <c r="CF48" s="366"/>
      <c r="CG48" s="366"/>
      <c r="CH48" s="366"/>
      <c r="CI48" s="366"/>
      <c r="CJ48" s="366"/>
      <c r="CK48" s="366"/>
      <c r="CL48" s="366"/>
      <c r="CM48" s="366"/>
      <c r="CN48" s="366"/>
      <c r="CO48" s="367"/>
      <c r="CP48" s="362">
        <v>9</v>
      </c>
      <c r="CQ48" s="363"/>
      <c r="CR48" s="363"/>
      <c r="CS48" s="363"/>
      <c r="CT48" s="363"/>
      <c r="CU48" s="363"/>
      <c r="CV48" s="363"/>
      <c r="CW48" s="364"/>
      <c r="CX48" s="363">
        <v>10</v>
      </c>
      <c r="CY48" s="363"/>
      <c r="CZ48" s="363"/>
      <c r="DA48" s="363"/>
      <c r="DB48" s="363"/>
      <c r="DC48" s="363"/>
      <c r="DD48" s="363"/>
      <c r="DE48" s="363"/>
      <c r="DF48" s="363"/>
      <c r="DG48" s="365">
        <v>11</v>
      </c>
      <c r="DH48" s="366"/>
      <c r="DI48" s="366"/>
      <c r="DJ48" s="366"/>
      <c r="DK48" s="366"/>
      <c r="DL48" s="366"/>
      <c r="DM48" s="366"/>
      <c r="DN48" s="366"/>
      <c r="DO48" s="366"/>
      <c r="DP48" s="366"/>
      <c r="DQ48" s="367"/>
      <c r="DR48" s="362">
        <v>12</v>
      </c>
      <c r="DS48" s="363"/>
      <c r="DT48" s="363"/>
      <c r="DU48" s="363"/>
      <c r="DV48" s="363"/>
      <c r="DW48" s="363"/>
      <c r="DX48" s="363"/>
      <c r="DY48" s="364"/>
      <c r="DZ48" s="363">
        <v>13</v>
      </c>
      <c r="EA48" s="363"/>
      <c r="EB48" s="363"/>
      <c r="EC48" s="363"/>
      <c r="ED48" s="363"/>
      <c r="EE48" s="363"/>
      <c r="EF48" s="363"/>
      <c r="EG48" s="363"/>
      <c r="EH48" s="363"/>
      <c r="EI48" s="365">
        <v>14</v>
      </c>
      <c r="EJ48" s="366"/>
      <c r="EK48" s="366"/>
      <c r="EL48" s="366"/>
      <c r="EM48" s="366"/>
      <c r="EN48" s="366"/>
      <c r="EO48" s="366"/>
      <c r="EP48" s="366"/>
      <c r="EQ48" s="366"/>
      <c r="ER48" s="366"/>
      <c r="ES48" s="367"/>
      <c r="ET48" s="362">
        <v>15</v>
      </c>
      <c r="EU48" s="363"/>
      <c r="EV48" s="363"/>
      <c r="EW48" s="363"/>
      <c r="EX48" s="363"/>
      <c r="EY48" s="363"/>
      <c r="EZ48" s="363"/>
      <c r="FA48" s="364"/>
      <c r="FB48" s="363">
        <v>16</v>
      </c>
      <c r="FC48" s="363"/>
      <c r="FD48" s="363"/>
      <c r="FE48" s="363"/>
      <c r="FF48" s="363"/>
      <c r="FG48" s="363"/>
      <c r="FH48" s="363"/>
      <c r="FI48" s="363"/>
      <c r="FJ48" s="363"/>
    </row>
    <row r="49" spans="1:166" s="22" customFormat="1" ht="27" customHeight="1">
      <c r="A49" s="407" t="s">
        <v>146</v>
      </c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8"/>
      <c r="U49" s="371" t="s">
        <v>111</v>
      </c>
      <c r="V49" s="288"/>
      <c r="W49" s="288"/>
      <c r="X49" s="288"/>
      <c r="Y49" s="288"/>
      <c r="Z49" s="288"/>
      <c r="AA49" s="288"/>
      <c r="AB49" s="288"/>
      <c r="AC49" s="288"/>
      <c r="AD49" s="372" t="s">
        <v>77</v>
      </c>
      <c r="AE49" s="288"/>
      <c r="AF49" s="288"/>
      <c r="AG49" s="288"/>
      <c r="AH49" s="288"/>
      <c r="AI49" s="288"/>
      <c r="AJ49" s="288"/>
      <c r="AK49" s="288"/>
      <c r="AL49" s="289"/>
      <c r="AM49" s="372" t="s">
        <v>78</v>
      </c>
      <c r="AN49" s="288"/>
      <c r="AO49" s="288"/>
      <c r="AP49" s="288"/>
      <c r="AQ49" s="288"/>
      <c r="AR49" s="288"/>
      <c r="AS49" s="288"/>
      <c r="AT49" s="288"/>
      <c r="AU49" s="289"/>
      <c r="AV49" s="372" t="s">
        <v>148</v>
      </c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9"/>
      <c r="BH49" s="372" t="s">
        <v>147</v>
      </c>
      <c r="BI49" s="288"/>
      <c r="BJ49" s="288"/>
      <c r="BK49" s="288"/>
      <c r="BL49" s="288"/>
      <c r="BM49" s="288"/>
      <c r="BN49" s="288"/>
      <c r="BO49" s="288"/>
      <c r="BP49" s="289"/>
      <c r="BQ49" s="372" t="s">
        <v>149</v>
      </c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9"/>
      <c r="CE49" s="431">
        <v>0</v>
      </c>
      <c r="CF49" s="432"/>
      <c r="CG49" s="432"/>
      <c r="CH49" s="432"/>
      <c r="CI49" s="432"/>
      <c r="CJ49" s="432"/>
      <c r="CK49" s="432"/>
      <c r="CL49" s="432"/>
      <c r="CM49" s="432"/>
      <c r="CN49" s="432"/>
      <c r="CO49" s="433"/>
      <c r="CP49" s="290" t="s">
        <v>81</v>
      </c>
      <c r="CQ49" s="291"/>
      <c r="CR49" s="291"/>
      <c r="CS49" s="291"/>
      <c r="CT49" s="291"/>
      <c r="CU49" s="291"/>
      <c r="CV49" s="291"/>
      <c r="CW49" s="292"/>
      <c r="CX49" s="288" t="s">
        <v>90</v>
      </c>
      <c r="CY49" s="288"/>
      <c r="CZ49" s="288"/>
      <c r="DA49" s="288"/>
      <c r="DB49" s="288"/>
      <c r="DC49" s="288"/>
      <c r="DD49" s="288"/>
      <c r="DE49" s="288"/>
      <c r="DF49" s="289"/>
      <c r="DG49" s="290"/>
      <c r="DH49" s="291"/>
      <c r="DI49" s="291"/>
      <c r="DJ49" s="291"/>
      <c r="DK49" s="291"/>
      <c r="DL49" s="291"/>
      <c r="DM49" s="291"/>
      <c r="DN49" s="291"/>
      <c r="DO49" s="291"/>
      <c r="DP49" s="291"/>
      <c r="DQ49" s="292"/>
      <c r="DR49" s="290"/>
      <c r="DS49" s="291"/>
      <c r="DT49" s="291"/>
      <c r="DU49" s="291"/>
      <c r="DV49" s="291"/>
      <c r="DW49" s="291"/>
      <c r="DX49" s="291"/>
      <c r="DY49" s="292"/>
      <c r="DZ49" s="288"/>
      <c r="EA49" s="288"/>
      <c r="EB49" s="288"/>
      <c r="EC49" s="288"/>
      <c r="ED49" s="288"/>
      <c r="EE49" s="288"/>
      <c r="EF49" s="288"/>
      <c r="EG49" s="288"/>
      <c r="EH49" s="289"/>
      <c r="EI49" s="290"/>
      <c r="EJ49" s="291"/>
      <c r="EK49" s="291"/>
      <c r="EL49" s="291"/>
      <c r="EM49" s="291"/>
      <c r="EN49" s="291"/>
      <c r="EO49" s="291"/>
      <c r="EP49" s="291"/>
      <c r="EQ49" s="291"/>
      <c r="ER49" s="291"/>
      <c r="ES49" s="292"/>
      <c r="ET49" s="290"/>
      <c r="EU49" s="291"/>
      <c r="EV49" s="291"/>
      <c r="EW49" s="291"/>
      <c r="EX49" s="291"/>
      <c r="EY49" s="291"/>
      <c r="EZ49" s="291"/>
      <c r="FA49" s="292"/>
      <c r="FB49" s="372"/>
      <c r="FC49" s="288"/>
      <c r="FD49" s="288"/>
      <c r="FE49" s="288"/>
      <c r="FF49" s="288"/>
      <c r="FG49" s="288"/>
      <c r="FH49" s="288"/>
      <c r="FI49" s="288"/>
      <c r="FJ49" s="434"/>
    </row>
    <row r="50" spans="1:166" s="22" customFormat="1" ht="12.75" customHeight="1" thickBot="1">
      <c r="A50" s="407" t="s">
        <v>124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8"/>
      <c r="U50" s="373" t="s">
        <v>112</v>
      </c>
      <c r="V50" s="374"/>
      <c r="W50" s="374"/>
      <c r="X50" s="374"/>
      <c r="Y50" s="374"/>
      <c r="Z50" s="374"/>
      <c r="AA50" s="374"/>
      <c r="AB50" s="374"/>
      <c r="AC50" s="374"/>
      <c r="AD50" s="303" t="s">
        <v>77</v>
      </c>
      <c r="AE50" s="301"/>
      <c r="AF50" s="301"/>
      <c r="AG50" s="301"/>
      <c r="AH50" s="301"/>
      <c r="AI50" s="301"/>
      <c r="AJ50" s="301"/>
      <c r="AK50" s="301"/>
      <c r="AL50" s="302"/>
      <c r="AM50" s="303" t="s">
        <v>78</v>
      </c>
      <c r="AN50" s="301"/>
      <c r="AO50" s="301"/>
      <c r="AP50" s="301"/>
      <c r="AQ50" s="301"/>
      <c r="AR50" s="301"/>
      <c r="AS50" s="301"/>
      <c r="AT50" s="301"/>
      <c r="AU50" s="302"/>
      <c r="AV50" s="303" t="s">
        <v>104</v>
      </c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2"/>
      <c r="BH50" s="303" t="s">
        <v>147</v>
      </c>
      <c r="BI50" s="301"/>
      <c r="BJ50" s="301"/>
      <c r="BK50" s="301"/>
      <c r="BL50" s="301"/>
      <c r="BM50" s="301"/>
      <c r="BN50" s="301"/>
      <c r="BO50" s="301"/>
      <c r="BP50" s="302"/>
      <c r="BQ50" s="303" t="s">
        <v>95</v>
      </c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2"/>
      <c r="CE50" s="428">
        <v>0</v>
      </c>
      <c r="CF50" s="429"/>
      <c r="CG50" s="429"/>
      <c r="CH50" s="429"/>
      <c r="CI50" s="429"/>
      <c r="CJ50" s="429"/>
      <c r="CK50" s="429"/>
      <c r="CL50" s="429"/>
      <c r="CM50" s="429"/>
      <c r="CN50" s="429"/>
      <c r="CO50" s="430"/>
      <c r="CP50" s="348" t="s">
        <v>81</v>
      </c>
      <c r="CQ50" s="349"/>
      <c r="CR50" s="349"/>
      <c r="CS50" s="349"/>
      <c r="CT50" s="349"/>
      <c r="CU50" s="349"/>
      <c r="CV50" s="349"/>
      <c r="CW50" s="384"/>
      <c r="CX50" s="301" t="s">
        <v>90</v>
      </c>
      <c r="CY50" s="301"/>
      <c r="CZ50" s="301"/>
      <c r="DA50" s="301"/>
      <c r="DB50" s="301"/>
      <c r="DC50" s="301"/>
      <c r="DD50" s="301"/>
      <c r="DE50" s="301"/>
      <c r="DF50" s="302"/>
      <c r="DG50" s="348"/>
      <c r="DH50" s="349"/>
      <c r="DI50" s="349"/>
      <c r="DJ50" s="349"/>
      <c r="DK50" s="349"/>
      <c r="DL50" s="349"/>
      <c r="DM50" s="349"/>
      <c r="DN50" s="349"/>
      <c r="DO50" s="349"/>
      <c r="DP50" s="349"/>
      <c r="DQ50" s="384"/>
      <c r="DR50" s="348"/>
      <c r="DS50" s="349"/>
      <c r="DT50" s="349"/>
      <c r="DU50" s="349"/>
      <c r="DV50" s="349"/>
      <c r="DW50" s="349"/>
      <c r="DX50" s="349"/>
      <c r="DY50" s="384"/>
      <c r="DZ50" s="301"/>
      <c r="EA50" s="301"/>
      <c r="EB50" s="301"/>
      <c r="EC50" s="301"/>
      <c r="ED50" s="301"/>
      <c r="EE50" s="301"/>
      <c r="EF50" s="301"/>
      <c r="EG50" s="301"/>
      <c r="EH50" s="302"/>
      <c r="EI50" s="348"/>
      <c r="EJ50" s="349"/>
      <c r="EK50" s="349"/>
      <c r="EL50" s="349"/>
      <c r="EM50" s="349"/>
      <c r="EN50" s="349"/>
      <c r="EO50" s="349"/>
      <c r="EP50" s="349"/>
      <c r="EQ50" s="349"/>
      <c r="ER50" s="349"/>
      <c r="ES50" s="384"/>
      <c r="ET50" s="348"/>
      <c r="EU50" s="349"/>
      <c r="EV50" s="349"/>
      <c r="EW50" s="349"/>
      <c r="EX50" s="349"/>
      <c r="EY50" s="349"/>
      <c r="EZ50" s="349"/>
      <c r="FA50" s="384"/>
      <c r="FB50" s="303"/>
      <c r="FC50" s="301"/>
      <c r="FD50" s="301"/>
      <c r="FE50" s="301"/>
      <c r="FF50" s="301"/>
      <c r="FG50" s="301"/>
      <c r="FH50" s="301"/>
      <c r="FI50" s="301"/>
      <c r="FJ50" s="388"/>
    </row>
    <row r="51" spans="1:166" s="22" customFormat="1" ht="13.5" customHeight="1" thickBot="1">
      <c r="A51" s="411" t="s">
        <v>37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2"/>
      <c r="AE51" s="413"/>
      <c r="AF51" s="413"/>
      <c r="AG51" s="413"/>
      <c r="AH51" s="413"/>
      <c r="AI51" s="413"/>
      <c r="AJ51" s="413"/>
      <c r="AK51" s="413"/>
      <c r="AL51" s="414"/>
      <c r="AM51" s="417"/>
      <c r="AN51" s="413"/>
      <c r="AO51" s="413"/>
      <c r="AP51" s="413"/>
      <c r="AQ51" s="413"/>
      <c r="AR51" s="413"/>
      <c r="AS51" s="413"/>
      <c r="AT51" s="413"/>
      <c r="AU51" s="414"/>
      <c r="AV51" s="417"/>
      <c r="AW51" s="413"/>
      <c r="AX51" s="413"/>
      <c r="AY51" s="413"/>
      <c r="AZ51" s="413"/>
      <c r="BA51" s="413"/>
      <c r="BB51" s="413"/>
      <c r="BC51" s="413"/>
      <c r="BD51" s="413"/>
      <c r="BE51" s="413"/>
      <c r="BF51" s="413"/>
      <c r="BG51" s="414"/>
      <c r="BH51" s="417"/>
      <c r="BI51" s="413"/>
      <c r="BJ51" s="413"/>
      <c r="BK51" s="413"/>
      <c r="BL51" s="413"/>
      <c r="BM51" s="413"/>
      <c r="BN51" s="413"/>
      <c r="BO51" s="413"/>
      <c r="BP51" s="414"/>
      <c r="BQ51" s="413"/>
      <c r="BR51" s="413"/>
      <c r="BS51" s="413"/>
      <c r="BT51" s="413"/>
      <c r="BU51" s="413"/>
      <c r="BV51" s="413"/>
      <c r="BW51" s="413"/>
      <c r="BX51" s="413"/>
      <c r="BY51" s="413"/>
      <c r="BZ51" s="413"/>
      <c r="CA51" s="413"/>
      <c r="CB51" s="413"/>
      <c r="CC51" s="413"/>
      <c r="CD51" s="413"/>
      <c r="CE51" s="435"/>
      <c r="CF51" s="436"/>
      <c r="CG51" s="436"/>
      <c r="CH51" s="436"/>
      <c r="CI51" s="436"/>
      <c r="CJ51" s="436"/>
      <c r="CK51" s="436"/>
      <c r="CL51" s="436"/>
      <c r="CM51" s="436"/>
      <c r="CN51" s="436"/>
      <c r="CO51" s="437"/>
      <c r="CP51" s="348" t="s">
        <v>39</v>
      </c>
      <c r="CQ51" s="349"/>
      <c r="CR51" s="349"/>
      <c r="CS51" s="349"/>
      <c r="CT51" s="349"/>
      <c r="CU51" s="349"/>
      <c r="CV51" s="349"/>
      <c r="CW51" s="384"/>
      <c r="CX51" s="385" t="s">
        <v>39</v>
      </c>
      <c r="CY51" s="385"/>
      <c r="CZ51" s="385"/>
      <c r="DA51" s="385"/>
      <c r="DB51" s="385"/>
      <c r="DC51" s="385"/>
      <c r="DD51" s="385"/>
      <c r="DE51" s="385"/>
      <c r="DF51" s="385"/>
      <c r="DG51" s="422"/>
      <c r="DH51" s="422"/>
      <c r="DI51" s="422"/>
      <c r="DJ51" s="422"/>
      <c r="DK51" s="422"/>
      <c r="DL51" s="422"/>
      <c r="DM51" s="422"/>
      <c r="DN51" s="422"/>
      <c r="DO51" s="422"/>
      <c r="DP51" s="422"/>
      <c r="DQ51" s="422"/>
      <c r="DR51" s="422" t="s">
        <v>39</v>
      </c>
      <c r="DS51" s="422"/>
      <c r="DT51" s="422"/>
      <c r="DU51" s="422"/>
      <c r="DV51" s="422"/>
      <c r="DW51" s="422"/>
      <c r="DX51" s="422"/>
      <c r="DY51" s="422"/>
      <c r="DZ51" s="385" t="s">
        <v>39</v>
      </c>
      <c r="EA51" s="385"/>
      <c r="EB51" s="385"/>
      <c r="EC51" s="385"/>
      <c r="ED51" s="385"/>
      <c r="EE51" s="385"/>
      <c r="EF51" s="385"/>
      <c r="EG51" s="385"/>
      <c r="EH51" s="385"/>
      <c r="EI51" s="422"/>
      <c r="EJ51" s="422"/>
      <c r="EK51" s="422"/>
      <c r="EL51" s="422"/>
      <c r="EM51" s="422"/>
      <c r="EN51" s="422"/>
      <c r="EO51" s="422"/>
      <c r="EP51" s="422"/>
      <c r="EQ51" s="422"/>
      <c r="ER51" s="422"/>
      <c r="ES51" s="422"/>
      <c r="ET51" s="422" t="s">
        <v>39</v>
      </c>
      <c r="EU51" s="422"/>
      <c r="EV51" s="422"/>
      <c r="EW51" s="422"/>
      <c r="EX51" s="422"/>
      <c r="EY51" s="422"/>
      <c r="EZ51" s="422"/>
      <c r="FA51" s="422"/>
      <c r="FB51" s="303" t="s">
        <v>39</v>
      </c>
      <c r="FC51" s="301"/>
      <c r="FD51" s="301"/>
      <c r="FE51" s="301"/>
      <c r="FF51" s="301"/>
      <c r="FG51" s="301"/>
      <c r="FH51" s="301"/>
      <c r="FI51" s="301"/>
      <c r="FJ51" s="388"/>
    </row>
    <row r="52" spans="69:166" s="22" customFormat="1" ht="12" thickBot="1">
      <c r="BQ52" s="377" t="s">
        <v>36</v>
      </c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440"/>
      <c r="CF52" s="363"/>
      <c r="CG52" s="363"/>
      <c r="CH52" s="363"/>
      <c r="CI52" s="363"/>
      <c r="CJ52" s="363"/>
      <c r="CK52" s="363"/>
      <c r="CL52" s="363"/>
      <c r="CM52" s="363"/>
      <c r="CN52" s="363"/>
      <c r="CO52" s="364"/>
      <c r="CP52" s="362" t="s">
        <v>39</v>
      </c>
      <c r="CQ52" s="363"/>
      <c r="CR52" s="363"/>
      <c r="CS52" s="363"/>
      <c r="CT52" s="363"/>
      <c r="CU52" s="363"/>
      <c r="CV52" s="363"/>
      <c r="CW52" s="364"/>
      <c r="CX52" s="400" t="s">
        <v>39</v>
      </c>
      <c r="CY52" s="400"/>
      <c r="CZ52" s="400"/>
      <c r="DA52" s="400"/>
      <c r="DB52" s="400"/>
      <c r="DC52" s="400"/>
      <c r="DD52" s="400"/>
      <c r="DE52" s="400"/>
      <c r="DF52" s="400"/>
      <c r="DG52" s="427"/>
      <c r="DH52" s="427"/>
      <c r="DI52" s="427"/>
      <c r="DJ52" s="427"/>
      <c r="DK52" s="427"/>
      <c r="DL52" s="427"/>
      <c r="DM52" s="427"/>
      <c r="DN52" s="427"/>
      <c r="DO52" s="427"/>
      <c r="DP52" s="427"/>
      <c r="DQ52" s="427"/>
      <c r="DR52" s="427" t="s">
        <v>39</v>
      </c>
      <c r="DS52" s="427"/>
      <c r="DT52" s="427"/>
      <c r="DU52" s="427"/>
      <c r="DV52" s="427"/>
      <c r="DW52" s="427"/>
      <c r="DX52" s="427"/>
      <c r="DY52" s="427"/>
      <c r="DZ52" s="400" t="s">
        <v>39</v>
      </c>
      <c r="EA52" s="400"/>
      <c r="EB52" s="400"/>
      <c r="EC52" s="400"/>
      <c r="ED52" s="400"/>
      <c r="EE52" s="400"/>
      <c r="EF52" s="400"/>
      <c r="EG52" s="400"/>
      <c r="EH52" s="400"/>
      <c r="EI52" s="427"/>
      <c r="EJ52" s="427"/>
      <c r="EK52" s="427"/>
      <c r="EL52" s="427"/>
      <c r="EM52" s="427"/>
      <c r="EN52" s="427"/>
      <c r="EO52" s="427"/>
      <c r="EP52" s="427"/>
      <c r="EQ52" s="427"/>
      <c r="ER52" s="427"/>
      <c r="ES52" s="427"/>
      <c r="ET52" s="427" t="s">
        <v>39</v>
      </c>
      <c r="EU52" s="427"/>
      <c r="EV52" s="427"/>
      <c r="EW52" s="427"/>
      <c r="EX52" s="427"/>
      <c r="EY52" s="427"/>
      <c r="EZ52" s="427"/>
      <c r="FA52" s="427"/>
      <c r="FB52" s="376" t="s">
        <v>39</v>
      </c>
      <c r="FC52" s="374"/>
      <c r="FD52" s="374"/>
      <c r="FE52" s="374"/>
      <c r="FF52" s="374"/>
      <c r="FG52" s="374"/>
      <c r="FH52" s="374"/>
      <c r="FI52" s="374"/>
      <c r="FJ52" s="387"/>
    </row>
    <row r="54" spans="1:166" s="7" customFormat="1" ht="24.75" customHeight="1">
      <c r="A54" s="439" t="s">
        <v>56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  <c r="AP54" s="439"/>
      <c r="AQ54" s="439"/>
      <c r="AR54" s="439"/>
      <c r="AS54" s="439"/>
      <c r="AT54" s="439"/>
      <c r="AU54" s="439"/>
      <c r="AV54" s="439"/>
      <c r="AW54" s="439"/>
      <c r="AX54" s="439"/>
      <c r="AY54" s="439"/>
      <c r="AZ54" s="439"/>
      <c r="BA54" s="439"/>
      <c r="BB54" s="439"/>
      <c r="BC54" s="439"/>
      <c r="BD54" s="439"/>
      <c r="BE54" s="439"/>
      <c r="BF54" s="439"/>
      <c r="BG54" s="439"/>
      <c r="BH54" s="439"/>
      <c r="BI54" s="439"/>
      <c r="BJ54" s="439"/>
      <c r="BK54" s="439"/>
      <c r="BL54" s="439"/>
      <c r="BM54" s="439"/>
      <c r="BN54" s="439"/>
      <c r="BO54" s="439"/>
      <c r="BP54" s="439"/>
      <c r="BQ54" s="439"/>
      <c r="BR54" s="439"/>
      <c r="BS54" s="439"/>
      <c r="BT54" s="439"/>
      <c r="BU54" s="439"/>
      <c r="BV54" s="439"/>
      <c r="BW54" s="439"/>
      <c r="BX54" s="439"/>
      <c r="BY54" s="439"/>
      <c r="BZ54" s="439"/>
      <c r="CA54" s="439"/>
      <c r="CB54" s="439"/>
      <c r="CC54" s="439"/>
      <c r="CD54" s="439"/>
      <c r="CE54" s="439"/>
      <c r="CF54" s="439"/>
      <c r="CG54" s="439"/>
      <c r="CH54" s="439"/>
      <c r="CI54" s="439"/>
      <c r="CJ54" s="439"/>
      <c r="CK54" s="439"/>
      <c r="CL54" s="439"/>
      <c r="CM54" s="439"/>
      <c r="CN54" s="439"/>
      <c r="CO54" s="439"/>
      <c r="CP54" s="439"/>
      <c r="CQ54" s="439"/>
      <c r="CR54" s="439"/>
      <c r="CS54" s="439"/>
      <c r="CT54" s="439"/>
      <c r="CU54" s="439"/>
      <c r="CV54" s="439"/>
      <c r="CW54" s="439"/>
      <c r="CX54" s="439"/>
      <c r="CY54" s="439"/>
      <c r="CZ54" s="439"/>
      <c r="DA54" s="439"/>
      <c r="DB54" s="439"/>
      <c r="DC54" s="439"/>
      <c r="DD54" s="439"/>
      <c r="DE54" s="439"/>
      <c r="DF54" s="439"/>
      <c r="DG54" s="439"/>
      <c r="DH54" s="439"/>
      <c r="DI54" s="439"/>
      <c r="DJ54" s="439"/>
      <c r="DK54" s="439"/>
      <c r="DL54" s="439"/>
      <c r="DM54" s="439"/>
      <c r="DN54" s="439"/>
      <c r="DO54" s="439"/>
      <c r="DP54" s="439"/>
      <c r="DQ54" s="439"/>
      <c r="DR54" s="439"/>
      <c r="DS54" s="439"/>
      <c r="DT54" s="439"/>
      <c r="DU54" s="439"/>
      <c r="DV54" s="439"/>
      <c r="DW54" s="439"/>
      <c r="DX54" s="439"/>
      <c r="DY54" s="439"/>
      <c r="DZ54" s="439"/>
      <c r="EA54" s="439"/>
      <c r="EB54" s="439"/>
      <c r="EC54" s="439"/>
      <c r="ED54" s="439"/>
      <c r="EE54" s="439"/>
      <c r="EF54" s="439"/>
      <c r="EG54" s="439"/>
      <c r="EH54" s="439"/>
      <c r="EI54" s="439"/>
      <c r="EJ54" s="439"/>
      <c r="EK54" s="439"/>
      <c r="EL54" s="439"/>
      <c r="EM54" s="439"/>
      <c r="EN54" s="439"/>
      <c r="EO54" s="439"/>
      <c r="EP54" s="439"/>
      <c r="EQ54" s="439"/>
      <c r="ER54" s="439"/>
      <c r="ES54" s="439"/>
      <c r="ET54" s="439"/>
      <c r="EU54" s="439"/>
      <c r="EV54" s="439"/>
      <c r="EW54" s="439"/>
      <c r="EX54" s="439"/>
      <c r="EY54" s="439"/>
      <c r="EZ54" s="439"/>
      <c r="FA54" s="439"/>
      <c r="FB54" s="439"/>
      <c r="FC54" s="439"/>
      <c r="FD54" s="439"/>
      <c r="FE54" s="439"/>
      <c r="FF54" s="439"/>
      <c r="FG54" s="439"/>
      <c r="FH54" s="439"/>
      <c r="FI54" s="439"/>
      <c r="FJ54" s="439"/>
    </row>
    <row r="55" ht="3" customHeight="1"/>
  </sheetData>
  <sheetProtection/>
  <mergeCells count="657">
    <mergeCell ref="DG19:DQ19"/>
    <mergeCell ref="DR19:DY19"/>
    <mergeCell ref="DZ19:EH19"/>
    <mergeCell ref="EI19:ES19"/>
    <mergeCell ref="ET19:FA19"/>
    <mergeCell ref="FB19:FJ19"/>
    <mergeCell ref="FB27:FJ27"/>
    <mergeCell ref="DG37:DQ37"/>
    <mergeCell ref="DR37:DY37"/>
    <mergeCell ref="DZ37:EH37"/>
    <mergeCell ref="EI37:ES37"/>
    <mergeCell ref="ET37:FA37"/>
    <mergeCell ref="DZ34:EH34"/>
    <mergeCell ref="EI34:ES34"/>
    <mergeCell ref="FB37:FJ37"/>
    <mergeCell ref="ET34:FA34"/>
    <mergeCell ref="FB34:FJ34"/>
    <mergeCell ref="BQ34:CD34"/>
    <mergeCell ref="CE34:CO34"/>
    <mergeCell ref="CP34:CW34"/>
    <mergeCell ref="CX34:DF34"/>
    <mergeCell ref="DG34:DQ34"/>
    <mergeCell ref="DR34:DY34"/>
    <mergeCell ref="DZ33:EH33"/>
    <mergeCell ref="EI33:ES33"/>
    <mergeCell ref="ET33:FA33"/>
    <mergeCell ref="FB33:FJ33"/>
    <mergeCell ref="A34:T34"/>
    <mergeCell ref="U34:AC34"/>
    <mergeCell ref="AD34:AL34"/>
    <mergeCell ref="AM34:AU34"/>
    <mergeCell ref="AV34:BG34"/>
    <mergeCell ref="BH34:BP34"/>
    <mergeCell ref="BQ33:CD33"/>
    <mergeCell ref="CE33:CO33"/>
    <mergeCell ref="CP33:CW33"/>
    <mergeCell ref="CX33:DF33"/>
    <mergeCell ref="DG33:DQ33"/>
    <mergeCell ref="DR33:DY33"/>
    <mergeCell ref="DZ32:EH32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2:CD32"/>
    <mergeCell ref="CE32:CO32"/>
    <mergeCell ref="CP32:CW32"/>
    <mergeCell ref="CX32:DF32"/>
    <mergeCell ref="DG32:DQ32"/>
    <mergeCell ref="DR32:DY32"/>
    <mergeCell ref="A32:T32"/>
    <mergeCell ref="U32:AC32"/>
    <mergeCell ref="AD32:AL32"/>
    <mergeCell ref="AM32:AU32"/>
    <mergeCell ref="AV32:BG32"/>
    <mergeCell ref="BH32:BP32"/>
    <mergeCell ref="ET52:FA52"/>
    <mergeCell ref="FB52:FJ52"/>
    <mergeCell ref="A42:FJ42"/>
    <mergeCell ref="A54:FJ54"/>
    <mergeCell ref="DG52:DQ52"/>
    <mergeCell ref="DR52:DY52"/>
    <mergeCell ref="DZ52:EH52"/>
    <mergeCell ref="EI52:ES52"/>
    <mergeCell ref="BQ52:CD52"/>
    <mergeCell ref="CE52:CO52"/>
    <mergeCell ref="CP52:CW52"/>
    <mergeCell ref="CX52:DF52"/>
    <mergeCell ref="DZ51:EH51"/>
    <mergeCell ref="EI51:ES51"/>
    <mergeCell ref="ET51:FA51"/>
    <mergeCell ref="FB51:FJ51"/>
    <mergeCell ref="CP51:CW51"/>
    <mergeCell ref="CX51:DF51"/>
    <mergeCell ref="DG51:DQ51"/>
    <mergeCell ref="DR51:DY51"/>
    <mergeCell ref="FB50:FJ50"/>
    <mergeCell ref="A51:AC51"/>
    <mergeCell ref="AD51:AL51"/>
    <mergeCell ref="AM51:AU51"/>
    <mergeCell ref="AV51:BG51"/>
    <mergeCell ref="BH51:BP51"/>
    <mergeCell ref="BQ51:CD51"/>
    <mergeCell ref="CE51:CO51"/>
    <mergeCell ref="DR50:DY50"/>
    <mergeCell ref="DZ50:EH50"/>
    <mergeCell ref="FB49:FJ49"/>
    <mergeCell ref="A50:T50"/>
    <mergeCell ref="U50:AC50"/>
    <mergeCell ref="AD50:AL50"/>
    <mergeCell ref="AM50:AU50"/>
    <mergeCell ref="AV50:BG50"/>
    <mergeCell ref="EI50:ES50"/>
    <mergeCell ref="ET50:FA50"/>
    <mergeCell ref="BH50:BP50"/>
    <mergeCell ref="BQ50:CD50"/>
    <mergeCell ref="CE50:CO50"/>
    <mergeCell ref="CP50:CW50"/>
    <mergeCell ref="CX49:DF49"/>
    <mergeCell ref="DG49:DQ49"/>
    <mergeCell ref="CE49:CO49"/>
    <mergeCell ref="CP49:CW49"/>
    <mergeCell ref="CX50:DF50"/>
    <mergeCell ref="DG50:DQ50"/>
    <mergeCell ref="DR49:DY49"/>
    <mergeCell ref="DZ49:EH49"/>
    <mergeCell ref="FB48:FJ48"/>
    <mergeCell ref="A49:T49"/>
    <mergeCell ref="U49:AC49"/>
    <mergeCell ref="AD49:AL49"/>
    <mergeCell ref="AM49:AU49"/>
    <mergeCell ref="AV49:BG49"/>
    <mergeCell ref="BH49:BP49"/>
    <mergeCell ref="BQ49:CD49"/>
    <mergeCell ref="DZ48:EH48"/>
    <mergeCell ref="FB47:FJ47"/>
    <mergeCell ref="A48:T48"/>
    <mergeCell ref="U48:AC48"/>
    <mergeCell ref="AD48:AL48"/>
    <mergeCell ref="AM48:AU48"/>
    <mergeCell ref="AV48:BG48"/>
    <mergeCell ref="CE48:CO48"/>
    <mergeCell ref="CP48:CW48"/>
    <mergeCell ref="DG47:DQ47"/>
    <mergeCell ref="DR47:DY47"/>
    <mergeCell ref="CX48:DF48"/>
    <mergeCell ref="DG48:DQ48"/>
    <mergeCell ref="DR48:DY48"/>
    <mergeCell ref="AD47:AL47"/>
    <mergeCell ref="AM47:AU47"/>
    <mergeCell ref="AV47:BG47"/>
    <mergeCell ref="BH47:BP47"/>
    <mergeCell ref="BH48:BP48"/>
    <mergeCell ref="BQ48:CD48"/>
    <mergeCell ref="EY45:FJ45"/>
    <mergeCell ref="CE46:DF46"/>
    <mergeCell ref="DG46:EH46"/>
    <mergeCell ref="EI46:FJ46"/>
    <mergeCell ref="DT45:DV45"/>
    <mergeCell ref="DW45:EH45"/>
    <mergeCell ref="EI45:EU45"/>
    <mergeCell ref="EV45:EX45"/>
    <mergeCell ref="DG45:DS45"/>
    <mergeCell ref="A2:FJ2"/>
    <mergeCell ref="A44:T47"/>
    <mergeCell ref="U44:AC47"/>
    <mergeCell ref="AD44:BP46"/>
    <mergeCell ref="BQ44:CD47"/>
    <mergeCell ref="CE44:FJ44"/>
    <mergeCell ref="CE45:CQ45"/>
    <mergeCell ref="CR45:CT45"/>
    <mergeCell ref="CU45:DF45"/>
    <mergeCell ref="FB40:FJ40"/>
    <mergeCell ref="FB39:FJ39"/>
    <mergeCell ref="BQ40:CD40"/>
    <mergeCell ref="CE40:CO40"/>
    <mergeCell ref="CP40:CW40"/>
    <mergeCell ref="CX40:DF40"/>
    <mergeCell ref="DG40:DQ40"/>
    <mergeCell ref="DR40:DY40"/>
    <mergeCell ref="DZ40:EH40"/>
    <mergeCell ref="EI40:ES40"/>
    <mergeCell ref="ET40:FA40"/>
    <mergeCell ref="DZ38:EH38"/>
    <mergeCell ref="EI38:ES38"/>
    <mergeCell ref="EI39:ES39"/>
    <mergeCell ref="ET39:FA39"/>
    <mergeCell ref="DG39:DQ39"/>
    <mergeCell ref="DR39:DY39"/>
    <mergeCell ref="DZ39:EH39"/>
    <mergeCell ref="BQ39:CD39"/>
    <mergeCell ref="CE39:CO39"/>
    <mergeCell ref="CP39:CW39"/>
    <mergeCell ref="CX39:DF39"/>
    <mergeCell ref="ET36:FA36"/>
    <mergeCell ref="FB36:FJ36"/>
    <mergeCell ref="BQ38:CD38"/>
    <mergeCell ref="CE38:CO38"/>
    <mergeCell ref="CP38:CW38"/>
    <mergeCell ref="CX38:DF38"/>
    <mergeCell ref="FB38:FJ38"/>
    <mergeCell ref="DG38:DQ38"/>
    <mergeCell ref="ET38:FA38"/>
    <mergeCell ref="DR38:DY38"/>
    <mergeCell ref="ET8:FA8"/>
    <mergeCell ref="FB8:FJ8"/>
    <mergeCell ref="DZ36:EH36"/>
    <mergeCell ref="EI36:ES36"/>
    <mergeCell ref="DG8:DQ8"/>
    <mergeCell ref="DR8:DY8"/>
    <mergeCell ref="BQ36:CD36"/>
    <mergeCell ref="CE36:CO36"/>
    <mergeCell ref="CP36:CW36"/>
    <mergeCell ref="CX36:DF36"/>
    <mergeCell ref="DG36:DQ36"/>
    <mergeCell ref="DR36:DY3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ET47:FA47"/>
    <mergeCell ref="EI48:ES48"/>
    <mergeCell ref="ET48:FA48"/>
    <mergeCell ref="EI49:ES49"/>
    <mergeCell ref="ET49:FA49"/>
    <mergeCell ref="CE47:CO47"/>
    <mergeCell ref="CP47:CW47"/>
    <mergeCell ref="CX47:DF47"/>
    <mergeCell ref="DZ47:EH47"/>
    <mergeCell ref="EI47:ES47"/>
    <mergeCell ref="CX7:DF7"/>
    <mergeCell ref="DG7:DQ7"/>
    <mergeCell ref="DR7:DY7"/>
    <mergeCell ref="DG6:EH6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AM39:AU39"/>
    <mergeCell ref="AV39:BG39"/>
    <mergeCell ref="BH39:BP39"/>
    <mergeCell ref="BH38:BP38"/>
    <mergeCell ref="AV38:BG38"/>
    <mergeCell ref="AM38:AU38"/>
    <mergeCell ref="AD38:AL38"/>
    <mergeCell ref="BH36:BP36"/>
    <mergeCell ref="AV36:BG36"/>
    <mergeCell ref="AM36:AU36"/>
    <mergeCell ref="AD36:AL36"/>
    <mergeCell ref="BH7:BP7"/>
    <mergeCell ref="AV7:BG7"/>
    <mergeCell ref="AM7:AU7"/>
    <mergeCell ref="AD7:AL7"/>
    <mergeCell ref="BH30:BP30"/>
    <mergeCell ref="A4:T7"/>
    <mergeCell ref="A8:T8"/>
    <mergeCell ref="A39:AC39"/>
    <mergeCell ref="AD39:AL39"/>
    <mergeCell ref="U38:AC38"/>
    <mergeCell ref="U4:AC7"/>
    <mergeCell ref="A36:T36"/>
    <mergeCell ref="A38:T38"/>
    <mergeCell ref="U8:AC8"/>
    <mergeCell ref="U36:AC36"/>
    <mergeCell ref="A9:T9"/>
    <mergeCell ref="U9:AC9"/>
    <mergeCell ref="AD9:AL9"/>
    <mergeCell ref="AM9:AU9"/>
    <mergeCell ref="AV9:BG9"/>
    <mergeCell ref="BH9:BP9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13:DQ13"/>
    <mergeCell ref="DR13:DY13"/>
    <mergeCell ref="DZ13:EH13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FB14:FJ14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CX18:DF18"/>
    <mergeCell ref="DG18:DQ18"/>
    <mergeCell ref="DR18:DY18"/>
    <mergeCell ref="DZ18:EH18"/>
    <mergeCell ref="EI18:ES18"/>
    <mergeCell ref="ET18:FA18"/>
    <mergeCell ref="FB18:FJ18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CX21:DF21"/>
    <mergeCell ref="DG21:DQ21"/>
    <mergeCell ref="DR21:DY21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CP22:CW22"/>
    <mergeCell ref="CX22:DF22"/>
    <mergeCell ref="DG22:DQ22"/>
    <mergeCell ref="DR22:DY22"/>
    <mergeCell ref="A23:T23"/>
    <mergeCell ref="U23:AC23"/>
    <mergeCell ref="AD23:AL23"/>
    <mergeCell ref="AM23:AU23"/>
    <mergeCell ref="AV23:BG23"/>
    <mergeCell ref="BH23:BP23"/>
    <mergeCell ref="DG23:DQ23"/>
    <mergeCell ref="DR23:DY23"/>
    <mergeCell ref="DZ22:EH22"/>
    <mergeCell ref="EI22:ES22"/>
    <mergeCell ref="ET22:FA22"/>
    <mergeCell ref="FB22:FJ22"/>
    <mergeCell ref="ET23:FA23"/>
    <mergeCell ref="FB23:FJ23"/>
    <mergeCell ref="DZ23:EH23"/>
    <mergeCell ref="EI23:ES23"/>
    <mergeCell ref="A24:T24"/>
    <mergeCell ref="U24:AC24"/>
    <mergeCell ref="AD24:AL24"/>
    <mergeCell ref="AM24:AU24"/>
    <mergeCell ref="AV24:BG24"/>
    <mergeCell ref="BH24:BP24"/>
    <mergeCell ref="EI24:ES24"/>
    <mergeCell ref="ET24:FA24"/>
    <mergeCell ref="FB24:FJ24"/>
    <mergeCell ref="DZ24:EH24"/>
    <mergeCell ref="AD28:AL28"/>
    <mergeCell ref="AM28:AU28"/>
    <mergeCell ref="AV28:BG28"/>
    <mergeCell ref="BH28:BP28"/>
    <mergeCell ref="DG28:DQ28"/>
    <mergeCell ref="DG24:DQ24"/>
    <mergeCell ref="BQ23:CD23"/>
    <mergeCell ref="CE23:CO23"/>
    <mergeCell ref="CP23:CW23"/>
    <mergeCell ref="CX23:DF23"/>
    <mergeCell ref="BQ24:CD24"/>
    <mergeCell ref="BQ28:CD28"/>
    <mergeCell ref="CE28:CO28"/>
    <mergeCell ref="CP28:CW28"/>
    <mergeCell ref="CX28:DF28"/>
    <mergeCell ref="CP27:CW27"/>
    <mergeCell ref="DG27:DQ27"/>
    <mergeCell ref="EI28:ES28"/>
    <mergeCell ref="ET28:FA28"/>
    <mergeCell ref="FB28:FJ28"/>
    <mergeCell ref="A30:T30"/>
    <mergeCell ref="U30:AC30"/>
    <mergeCell ref="AD30:AL30"/>
    <mergeCell ref="AM30:AU30"/>
    <mergeCell ref="AV30:BG30"/>
    <mergeCell ref="ET27:FA27"/>
    <mergeCell ref="A28:T28"/>
    <mergeCell ref="U28:AC28"/>
    <mergeCell ref="CP30:CW30"/>
    <mergeCell ref="CX30:DF30"/>
    <mergeCell ref="DG30:DQ30"/>
    <mergeCell ref="DR30:DY30"/>
    <mergeCell ref="DR28:DY28"/>
    <mergeCell ref="A29:T29"/>
    <mergeCell ref="U29:AC29"/>
    <mergeCell ref="AD29:AL29"/>
    <mergeCell ref="DZ28:EH28"/>
    <mergeCell ref="A31:T31"/>
    <mergeCell ref="U31:AC31"/>
    <mergeCell ref="AD31:AL31"/>
    <mergeCell ref="AM31:AU31"/>
    <mergeCell ref="AV31:BG31"/>
    <mergeCell ref="BH31:BP31"/>
    <mergeCell ref="DG31:DQ31"/>
    <mergeCell ref="DR31:DY31"/>
    <mergeCell ref="DZ30:EH30"/>
    <mergeCell ref="EI30:ES30"/>
    <mergeCell ref="ET30:FA30"/>
    <mergeCell ref="FB30:FJ30"/>
    <mergeCell ref="FB31:FJ31"/>
    <mergeCell ref="A35:T35"/>
    <mergeCell ref="U35:AC35"/>
    <mergeCell ref="AD35:AL35"/>
    <mergeCell ref="AM35:AU35"/>
    <mergeCell ref="AV35:BG35"/>
    <mergeCell ref="BH35:BP35"/>
    <mergeCell ref="FB35:FJ35"/>
    <mergeCell ref="BQ35:CD35"/>
    <mergeCell ref="CE35:CO35"/>
    <mergeCell ref="CP35:CW35"/>
    <mergeCell ref="CX35:DF35"/>
    <mergeCell ref="DG35:DQ35"/>
    <mergeCell ref="DR35:DY35"/>
    <mergeCell ref="AV26:BG26"/>
    <mergeCell ref="BH26:BP26"/>
    <mergeCell ref="DZ35:EH35"/>
    <mergeCell ref="EI35:ES35"/>
    <mergeCell ref="ET35:FA35"/>
    <mergeCell ref="DZ31:EH31"/>
    <mergeCell ref="EI31:ES31"/>
    <mergeCell ref="ET31:FA31"/>
    <mergeCell ref="CX31:DF31"/>
    <mergeCell ref="BQ31:CD31"/>
    <mergeCell ref="ET26:FA26"/>
    <mergeCell ref="FB26:FJ26"/>
    <mergeCell ref="BQ26:CD26"/>
    <mergeCell ref="CE26:CO26"/>
    <mergeCell ref="CP26:CW26"/>
    <mergeCell ref="CX26:DF26"/>
    <mergeCell ref="DG26:DQ26"/>
    <mergeCell ref="DR26:DY26"/>
    <mergeCell ref="DZ26:EH26"/>
    <mergeCell ref="CE24:CO24"/>
    <mergeCell ref="CP24:CW24"/>
    <mergeCell ref="CX24:DF24"/>
    <mergeCell ref="EI26:ES26"/>
    <mergeCell ref="DR24:DY24"/>
    <mergeCell ref="CE27:CO27"/>
    <mergeCell ref="EI27:ES27"/>
    <mergeCell ref="DR27:DY27"/>
    <mergeCell ref="DZ27:EH27"/>
    <mergeCell ref="CX27:DF27"/>
    <mergeCell ref="A19:T19"/>
    <mergeCell ref="AD19:AL19"/>
    <mergeCell ref="AM19:AU19"/>
    <mergeCell ref="AV19:BG19"/>
    <mergeCell ref="BH19:BP19"/>
    <mergeCell ref="CE19:CO19"/>
    <mergeCell ref="BQ19:CD19"/>
    <mergeCell ref="A26:T26"/>
    <mergeCell ref="U26:AC26"/>
    <mergeCell ref="AD26:AL26"/>
    <mergeCell ref="A27:T27"/>
    <mergeCell ref="AD27:AL27"/>
    <mergeCell ref="AM27:AU27"/>
    <mergeCell ref="AM26:AU26"/>
    <mergeCell ref="AV27:BG27"/>
    <mergeCell ref="BH27:BP27"/>
    <mergeCell ref="BQ27:CD27"/>
    <mergeCell ref="CE37:CO37"/>
    <mergeCell ref="CP37:CW37"/>
    <mergeCell ref="CX37:DF37"/>
    <mergeCell ref="CE31:CO31"/>
    <mergeCell ref="CP31:CW31"/>
    <mergeCell ref="BQ30:CD30"/>
    <mergeCell ref="CE30:CO30"/>
    <mergeCell ref="A37:T37"/>
    <mergeCell ref="AD37:AL37"/>
    <mergeCell ref="AM37:AU37"/>
    <mergeCell ref="AV37:BG37"/>
    <mergeCell ref="BH37:BP37"/>
    <mergeCell ref="BQ37:CD37"/>
    <mergeCell ref="U37:AC37"/>
    <mergeCell ref="CX20:DF20"/>
    <mergeCell ref="DG20:DQ20"/>
    <mergeCell ref="A20:T20"/>
    <mergeCell ref="U19:AC19"/>
    <mergeCell ref="U20:AC20"/>
    <mergeCell ref="AD20:AL20"/>
    <mergeCell ref="AM20:AU20"/>
    <mergeCell ref="AV20:BG20"/>
    <mergeCell ref="CP19:CW19"/>
    <mergeCell ref="CX19:DF19"/>
    <mergeCell ref="DR20:DY20"/>
    <mergeCell ref="DZ20:EH20"/>
    <mergeCell ref="EI20:ES20"/>
    <mergeCell ref="ET20:FA20"/>
    <mergeCell ref="FB20:FJ20"/>
    <mergeCell ref="U27:AC27"/>
    <mergeCell ref="BH20:BP20"/>
    <mergeCell ref="BQ20:CD20"/>
    <mergeCell ref="CE20:CO20"/>
    <mergeCell ref="CP20:CW20"/>
    <mergeCell ref="AM29:AU29"/>
    <mergeCell ref="AV29:BG29"/>
    <mergeCell ref="BH29:BP29"/>
    <mergeCell ref="DZ29:EH29"/>
    <mergeCell ref="EI29:ES29"/>
    <mergeCell ref="ET29:FA29"/>
    <mergeCell ref="FB29:FJ29"/>
    <mergeCell ref="BQ29:CD29"/>
    <mergeCell ref="CE29:CO29"/>
    <mergeCell ref="CP29:CW29"/>
    <mergeCell ref="CX29:DF29"/>
    <mergeCell ref="DG29:DQ29"/>
    <mergeCell ref="DR29:DY29"/>
    <mergeCell ref="A15:T15"/>
    <mergeCell ref="U15:AC15"/>
    <mergeCell ref="AD15:AL15"/>
    <mergeCell ref="AM15:AU15"/>
    <mergeCell ref="AV15:BG15"/>
    <mergeCell ref="A16:T16"/>
    <mergeCell ref="U16:AC16"/>
    <mergeCell ref="AD16:AL16"/>
    <mergeCell ref="AM16:AU16"/>
    <mergeCell ref="AV16:BG16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EI15:ES15"/>
    <mergeCell ref="ET15:FA15"/>
    <mergeCell ref="FB15:FJ15"/>
    <mergeCell ref="BH16:BP16"/>
    <mergeCell ref="BQ16:CD16"/>
    <mergeCell ref="CE16:CO16"/>
    <mergeCell ref="CP16:CW16"/>
    <mergeCell ref="CX16:DF16"/>
    <mergeCell ref="DG16:DQ16"/>
    <mergeCell ref="DR16:DY16"/>
    <mergeCell ref="DZ16:EH16"/>
    <mergeCell ref="EI16:ES16"/>
    <mergeCell ref="ET16:FA16"/>
    <mergeCell ref="FB16:FJ16"/>
    <mergeCell ref="A25:T25"/>
    <mergeCell ref="U25:AC25"/>
    <mergeCell ref="AD25:AL25"/>
    <mergeCell ref="AM25:AU25"/>
    <mergeCell ref="AV25:BG25"/>
    <mergeCell ref="BH25:BP25"/>
    <mergeCell ref="DZ25:EH25"/>
    <mergeCell ref="EI25:ES25"/>
    <mergeCell ref="ET25:FA25"/>
    <mergeCell ref="FB25:FJ25"/>
    <mergeCell ref="BQ25:CD25"/>
    <mergeCell ref="CE25:CO25"/>
    <mergeCell ref="CP25:CW25"/>
    <mergeCell ref="CX25:DF25"/>
    <mergeCell ref="DG25:DQ25"/>
    <mergeCell ref="DR25:DY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64"/>
  <sheetViews>
    <sheetView view="pageBreakPreview" zoomScaleSheetLayoutView="100" zoomScalePageLayoutView="0" workbookViewId="0" topLeftCell="A40">
      <selection activeCell="A40" sqref="A40:AI40"/>
    </sheetView>
  </sheetViews>
  <sheetFormatPr defaultColWidth="0.875" defaultRowHeight="12.75"/>
  <cols>
    <col min="1" max="19" width="0.875" style="1" customWidth="1"/>
    <col min="20" max="20" width="20.00390625" style="1" customWidth="1"/>
    <col min="21" max="78" width="0.875" style="1" customWidth="1"/>
    <col min="79" max="79" width="0.6171875" style="1" customWidth="1"/>
    <col min="80" max="82" width="0.875" style="1" hidden="1" customWidth="1"/>
    <col min="83" max="16384" width="0.875" style="1" customWidth="1"/>
  </cols>
  <sheetData>
    <row r="1" ht="3" customHeight="1"/>
    <row r="2" spans="1:166" s="6" customFormat="1" ht="11.25">
      <c r="A2" s="391" t="s">
        <v>57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</row>
    <row r="4" spans="1:166" s="21" customFormat="1" ht="19.5" customHeight="1">
      <c r="A4" s="331" t="s">
        <v>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59" t="s">
        <v>54</v>
      </c>
      <c r="V4" s="353"/>
      <c r="W4" s="353"/>
      <c r="X4" s="353"/>
      <c r="Y4" s="353"/>
      <c r="Z4" s="353"/>
      <c r="AA4" s="353"/>
      <c r="AB4" s="353"/>
      <c r="AC4" s="354"/>
      <c r="AD4" s="353" t="s">
        <v>33</v>
      </c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4"/>
      <c r="BQ4" s="359" t="s">
        <v>35</v>
      </c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4"/>
      <c r="CE4" s="348" t="s">
        <v>38</v>
      </c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</row>
    <row r="5" spans="1:166" s="21" customFormat="1" ht="19.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60"/>
      <c r="V5" s="355"/>
      <c r="W5" s="355"/>
      <c r="X5" s="355"/>
      <c r="Y5" s="355"/>
      <c r="Z5" s="355"/>
      <c r="AA5" s="355"/>
      <c r="AB5" s="355"/>
      <c r="AC5" s="356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6"/>
      <c r="BQ5" s="360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6"/>
      <c r="CE5" s="345" t="s">
        <v>46</v>
      </c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34" t="s">
        <v>75</v>
      </c>
      <c r="CS5" s="334"/>
      <c r="CT5" s="334"/>
      <c r="CU5" s="343" t="s">
        <v>26</v>
      </c>
      <c r="CV5" s="343"/>
      <c r="CW5" s="343"/>
      <c r="CX5" s="343"/>
      <c r="CY5" s="343"/>
      <c r="CZ5" s="343"/>
      <c r="DA5" s="343"/>
      <c r="DB5" s="343"/>
      <c r="DC5" s="343"/>
      <c r="DD5" s="343"/>
      <c r="DE5" s="343"/>
      <c r="DF5" s="344"/>
      <c r="DG5" s="345" t="s">
        <v>46</v>
      </c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34" t="s">
        <v>163</v>
      </c>
      <c r="DU5" s="334"/>
      <c r="DV5" s="334"/>
      <c r="DW5" s="343" t="s">
        <v>26</v>
      </c>
      <c r="DX5" s="343"/>
      <c r="DY5" s="343"/>
      <c r="DZ5" s="343"/>
      <c r="EA5" s="343"/>
      <c r="EB5" s="343"/>
      <c r="EC5" s="343"/>
      <c r="ED5" s="343"/>
      <c r="EE5" s="343"/>
      <c r="EF5" s="343"/>
      <c r="EG5" s="343"/>
      <c r="EH5" s="344"/>
      <c r="EI5" s="345" t="s">
        <v>46</v>
      </c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34" t="s">
        <v>172</v>
      </c>
      <c r="EW5" s="334"/>
      <c r="EX5" s="334"/>
      <c r="EY5" s="343" t="s">
        <v>26</v>
      </c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</row>
    <row r="6" spans="1:166" s="21" customFormat="1" ht="19.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60"/>
      <c r="V6" s="355"/>
      <c r="W6" s="355"/>
      <c r="X6" s="355"/>
      <c r="Y6" s="355"/>
      <c r="Z6" s="355"/>
      <c r="AA6" s="355"/>
      <c r="AB6" s="355"/>
      <c r="AC6" s="356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8"/>
      <c r="BQ6" s="360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6"/>
      <c r="CE6" s="350" t="s">
        <v>43</v>
      </c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2"/>
      <c r="DG6" s="350" t="s">
        <v>44</v>
      </c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1"/>
      <c r="DZ6" s="351"/>
      <c r="EA6" s="351"/>
      <c r="EB6" s="351"/>
      <c r="EC6" s="351"/>
      <c r="ED6" s="351"/>
      <c r="EE6" s="351"/>
      <c r="EF6" s="351"/>
      <c r="EG6" s="351"/>
      <c r="EH6" s="352"/>
      <c r="EI6" s="350" t="s">
        <v>45</v>
      </c>
      <c r="EJ6" s="351"/>
      <c r="EK6" s="351"/>
      <c r="EL6" s="351"/>
      <c r="EM6" s="351"/>
      <c r="EN6" s="351"/>
      <c r="EO6" s="351"/>
      <c r="EP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</row>
    <row r="7" spans="1:166" s="21" customFormat="1" ht="37.5" customHeight="1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61"/>
      <c r="V7" s="357"/>
      <c r="W7" s="357"/>
      <c r="X7" s="357"/>
      <c r="Y7" s="357"/>
      <c r="Z7" s="357"/>
      <c r="AA7" s="357"/>
      <c r="AB7" s="357"/>
      <c r="AC7" s="358"/>
      <c r="AD7" s="331" t="s">
        <v>27</v>
      </c>
      <c r="AE7" s="331"/>
      <c r="AF7" s="331"/>
      <c r="AG7" s="331"/>
      <c r="AH7" s="331"/>
      <c r="AI7" s="331"/>
      <c r="AJ7" s="331"/>
      <c r="AK7" s="331"/>
      <c r="AL7" s="332"/>
      <c r="AM7" s="330" t="s">
        <v>28</v>
      </c>
      <c r="AN7" s="331"/>
      <c r="AO7" s="331"/>
      <c r="AP7" s="331"/>
      <c r="AQ7" s="331"/>
      <c r="AR7" s="331"/>
      <c r="AS7" s="331"/>
      <c r="AT7" s="331"/>
      <c r="AU7" s="332"/>
      <c r="AV7" s="330" t="s">
        <v>72</v>
      </c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2"/>
      <c r="BH7" s="330" t="s">
        <v>34</v>
      </c>
      <c r="BI7" s="331"/>
      <c r="BJ7" s="331"/>
      <c r="BK7" s="331"/>
      <c r="BL7" s="331"/>
      <c r="BM7" s="331"/>
      <c r="BN7" s="331"/>
      <c r="BO7" s="331"/>
      <c r="BP7" s="332"/>
      <c r="BQ7" s="361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8"/>
      <c r="CE7" s="330" t="s">
        <v>40</v>
      </c>
      <c r="CF7" s="331"/>
      <c r="CG7" s="331"/>
      <c r="CH7" s="331"/>
      <c r="CI7" s="331"/>
      <c r="CJ7" s="331"/>
      <c r="CK7" s="331"/>
      <c r="CL7" s="331"/>
      <c r="CM7" s="331"/>
      <c r="CN7" s="331"/>
      <c r="CO7" s="332"/>
      <c r="CP7" s="330" t="s">
        <v>1</v>
      </c>
      <c r="CQ7" s="331"/>
      <c r="CR7" s="331"/>
      <c r="CS7" s="331"/>
      <c r="CT7" s="331"/>
      <c r="CU7" s="331"/>
      <c r="CV7" s="331"/>
      <c r="CW7" s="332"/>
      <c r="CX7" s="331" t="s">
        <v>71</v>
      </c>
      <c r="CY7" s="331"/>
      <c r="CZ7" s="331"/>
      <c r="DA7" s="331"/>
      <c r="DB7" s="331"/>
      <c r="DC7" s="331"/>
      <c r="DD7" s="331"/>
      <c r="DE7" s="331"/>
      <c r="DF7" s="331"/>
      <c r="DG7" s="330" t="s">
        <v>40</v>
      </c>
      <c r="DH7" s="331"/>
      <c r="DI7" s="331"/>
      <c r="DJ7" s="331"/>
      <c r="DK7" s="331"/>
      <c r="DL7" s="331"/>
      <c r="DM7" s="331"/>
      <c r="DN7" s="331"/>
      <c r="DO7" s="331"/>
      <c r="DP7" s="331"/>
      <c r="DQ7" s="332"/>
      <c r="DR7" s="330" t="s">
        <v>1</v>
      </c>
      <c r="DS7" s="331"/>
      <c r="DT7" s="331"/>
      <c r="DU7" s="331"/>
      <c r="DV7" s="331"/>
      <c r="DW7" s="331"/>
      <c r="DX7" s="331"/>
      <c r="DY7" s="332"/>
      <c r="DZ7" s="331" t="s">
        <v>71</v>
      </c>
      <c r="EA7" s="331"/>
      <c r="EB7" s="331"/>
      <c r="EC7" s="331"/>
      <c r="ED7" s="331"/>
      <c r="EE7" s="331"/>
      <c r="EF7" s="331"/>
      <c r="EG7" s="331"/>
      <c r="EH7" s="331"/>
      <c r="EI7" s="330" t="s">
        <v>40</v>
      </c>
      <c r="EJ7" s="331"/>
      <c r="EK7" s="331"/>
      <c r="EL7" s="331"/>
      <c r="EM7" s="331"/>
      <c r="EN7" s="331"/>
      <c r="EO7" s="331"/>
      <c r="EP7" s="331"/>
      <c r="EQ7" s="331"/>
      <c r="ER7" s="331"/>
      <c r="ES7" s="332"/>
      <c r="ET7" s="330" t="s">
        <v>1</v>
      </c>
      <c r="EU7" s="331"/>
      <c r="EV7" s="331"/>
      <c r="EW7" s="331"/>
      <c r="EX7" s="331"/>
      <c r="EY7" s="331"/>
      <c r="EZ7" s="331"/>
      <c r="FA7" s="332"/>
      <c r="FB7" s="331" t="s">
        <v>71</v>
      </c>
      <c r="FC7" s="331"/>
      <c r="FD7" s="331"/>
      <c r="FE7" s="331"/>
      <c r="FF7" s="331"/>
      <c r="FG7" s="331"/>
      <c r="FH7" s="331"/>
      <c r="FI7" s="331"/>
      <c r="FJ7" s="331"/>
    </row>
    <row r="8" spans="1:166" s="21" customFormat="1" ht="12" thickBot="1">
      <c r="A8" s="409">
        <v>1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10"/>
      <c r="U8" s="362">
        <v>2</v>
      </c>
      <c r="V8" s="363"/>
      <c r="W8" s="363"/>
      <c r="X8" s="363"/>
      <c r="Y8" s="363"/>
      <c r="Z8" s="363"/>
      <c r="AA8" s="363"/>
      <c r="AB8" s="363"/>
      <c r="AC8" s="364"/>
      <c r="AD8" s="363">
        <v>3</v>
      </c>
      <c r="AE8" s="363"/>
      <c r="AF8" s="363"/>
      <c r="AG8" s="363"/>
      <c r="AH8" s="363"/>
      <c r="AI8" s="363"/>
      <c r="AJ8" s="363"/>
      <c r="AK8" s="363"/>
      <c r="AL8" s="364"/>
      <c r="AM8" s="362">
        <v>4</v>
      </c>
      <c r="AN8" s="363"/>
      <c r="AO8" s="363"/>
      <c r="AP8" s="363"/>
      <c r="AQ8" s="363"/>
      <c r="AR8" s="363"/>
      <c r="AS8" s="363"/>
      <c r="AT8" s="363"/>
      <c r="AU8" s="364"/>
      <c r="AV8" s="362">
        <v>5</v>
      </c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4"/>
      <c r="BH8" s="362">
        <v>6</v>
      </c>
      <c r="BI8" s="363"/>
      <c r="BJ8" s="363"/>
      <c r="BK8" s="363"/>
      <c r="BL8" s="363"/>
      <c r="BM8" s="363"/>
      <c r="BN8" s="363"/>
      <c r="BO8" s="363"/>
      <c r="BP8" s="364"/>
      <c r="BQ8" s="365">
        <v>7</v>
      </c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7"/>
      <c r="CE8" s="365">
        <v>8</v>
      </c>
      <c r="CF8" s="366"/>
      <c r="CG8" s="366"/>
      <c r="CH8" s="366"/>
      <c r="CI8" s="366"/>
      <c r="CJ8" s="366"/>
      <c r="CK8" s="366"/>
      <c r="CL8" s="366"/>
      <c r="CM8" s="366"/>
      <c r="CN8" s="366"/>
      <c r="CO8" s="367"/>
      <c r="CP8" s="362">
        <v>9</v>
      </c>
      <c r="CQ8" s="363"/>
      <c r="CR8" s="363"/>
      <c r="CS8" s="363"/>
      <c r="CT8" s="363"/>
      <c r="CU8" s="363"/>
      <c r="CV8" s="363"/>
      <c r="CW8" s="364"/>
      <c r="CX8" s="363">
        <v>10</v>
      </c>
      <c r="CY8" s="363"/>
      <c r="CZ8" s="363"/>
      <c r="DA8" s="363"/>
      <c r="DB8" s="363"/>
      <c r="DC8" s="363"/>
      <c r="DD8" s="363"/>
      <c r="DE8" s="363"/>
      <c r="DF8" s="363"/>
      <c r="DG8" s="365">
        <v>11</v>
      </c>
      <c r="DH8" s="366"/>
      <c r="DI8" s="366"/>
      <c r="DJ8" s="366"/>
      <c r="DK8" s="366"/>
      <c r="DL8" s="366"/>
      <c r="DM8" s="366"/>
      <c r="DN8" s="366"/>
      <c r="DO8" s="366"/>
      <c r="DP8" s="366"/>
      <c r="DQ8" s="367"/>
      <c r="DR8" s="362">
        <v>12</v>
      </c>
      <c r="DS8" s="363"/>
      <c r="DT8" s="363"/>
      <c r="DU8" s="363"/>
      <c r="DV8" s="363"/>
      <c r="DW8" s="363"/>
      <c r="DX8" s="363"/>
      <c r="DY8" s="364"/>
      <c r="DZ8" s="363">
        <v>13</v>
      </c>
      <c r="EA8" s="363"/>
      <c r="EB8" s="363"/>
      <c r="EC8" s="363"/>
      <c r="ED8" s="363"/>
      <c r="EE8" s="363"/>
      <c r="EF8" s="363"/>
      <c r="EG8" s="363"/>
      <c r="EH8" s="363"/>
      <c r="EI8" s="365">
        <v>14</v>
      </c>
      <c r="EJ8" s="366"/>
      <c r="EK8" s="366"/>
      <c r="EL8" s="366"/>
      <c r="EM8" s="366"/>
      <c r="EN8" s="366"/>
      <c r="EO8" s="366"/>
      <c r="EP8" s="366"/>
      <c r="EQ8" s="366"/>
      <c r="ER8" s="366"/>
      <c r="ES8" s="367"/>
      <c r="ET8" s="362">
        <v>15</v>
      </c>
      <c r="EU8" s="363"/>
      <c r="EV8" s="363"/>
      <c r="EW8" s="363"/>
      <c r="EX8" s="363"/>
      <c r="EY8" s="363"/>
      <c r="EZ8" s="363"/>
      <c r="FA8" s="364"/>
      <c r="FB8" s="363">
        <v>16</v>
      </c>
      <c r="FC8" s="363"/>
      <c r="FD8" s="363"/>
      <c r="FE8" s="363"/>
      <c r="FF8" s="363"/>
      <c r="FG8" s="363"/>
      <c r="FH8" s="363"/>
      <c r="FI8" s="363"/>
      <c r="FJ8" s="363"/>
    </row>
    <row r="9" spans="1:166" s="21" customFormat="1" ht="12" customHeight="1" thickBot="1">
      <c r="A9" s="407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8"/>
      <c r="U9" s="371"/>
      <c r="V9" s="288"/>
      <c r="W9" s="288"/>
      <c r="X9" s="288"/>
      <c r="Y9" s="288"/>
      <c r="Z9" s="288"/>
      <c r="AA9" s="288"/>
      <c r="AB9" s="288"/>
      <c r="AC9" s="288"/>
      <c r="AD9" s="372"/>
      <c r="AE9" s="288"/>
      <c r="AF9" s="288"/>
      <c r="AG9" s="288"/>
      <c r="AH9" s="288"/>
      <c r="AI9" s="288"/>
      <c r="AJ9" s="288"/>
      <c r="AK9" s="288"/>
      <c r="AL9" s="289"/>
      <c r="AM9" s="372"/>
      <c r="AN9" s="288"/>
      <c r="AO9" s="288"/>
      <c r="AP9" s="288"/>
      <c r="AQ9" s="288"/>
      <c r="AR9" s="288"/>
      <c r="AS9" s="288"/>
      <c r="AT9" s="288"/>
      <c r="AU9" s="289"/>
      <c r="AV9" s="372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9"/>
      <c r="BH9" s="372"/>
      <c r="BI9" s="288"/>
      <c r="BJ9" s="288"/>
      <c r="BK9" s="288"/>
      <c r="BL9" s="288"/>
      <c r="BM9" s="288"/>
      <c r="BN9" s="288"/>
      <c r="BO9" s="288"/>
      <c r="BP9" s="289"/>
      <c r="BQ9" s="372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9"/>
      <c r="CE9" s="290"/>
      <c r="CF9" s="291"/>
      <c r="CG9" s="291"/>
      <c r="CH9" s="291"/>
      <c r="CI9" s="291"/>
      <c r="CJ9" s="291"/>
      <c r="CK9" s="291"/>
      <c r="CL9" s="291"/>
      <c r="CM9" s="291"/>
      <c r="CN9" s="291"/>
      <c r="CO9" s="292"/>
      <c r="CP9" s="290"/>
      <c r="CQ9" s="291"/>
      <c r="CR9" s="291"/>
      <c r="CS9" s="291"/>
      <c r="CT9" s="291"/>
      <c r="CU9" s="291"/>
      <c r="CV9" s="291"/>
      <c r="CW9" s="292"/>
      <c r="CX9" s="288"/>
      <c r="CY9" s="288"/>
      <c r="CZ9" s="288"/>
      <c r="DA9" s="288"/>
      <c r="DB9" s="288"/>
      <c r="DC9" s="288"/>
      <c r="DD9" s="288"/>
      <c r="DE9" s="288"/>
      <c r="DF9" s="289"/>
      <c r="DG9" s="290"/>
      <c r="DH9" s="291"/>
      <c r="DI9" s="291"/>
      <c r="DJ9" s="291"/>
      <c r="DK9" s="291"/>
      <c r="DL9" s="291"/>
      <c r="DM9" s="291"/>
      <c r="DN9" s="291"/>
      <c r="DO9" s="291"/>
      <c r="DP9" s="291"/>
      <c r="DQ9" s="292"/>
      <c r="DR9" s="290"/>
      <c r="DS9" s="291"/>
      <c r="DT9" s="291"/>
      <c r="DU9" s="291"/>
      <c r="DV9" s="291"/>
      <c r="DW9" s="291"/>
      <c r="DX9" s="291"/>
      <c r="DY9" s="292"/>
      <c r="DZ9" s="288"/>
      <c r="EA9" s="288"/>
      <c r="EB9" s="288"/>
      <c r="EC9" s="288"/>
      <c r="ED9" s="288"/>
      <c r="EE9" s="288"/>
      <c r="EF9" s="288"/>
      <c r="EG9" s="288"/>
      <c r="EH9" s="289"/>
      <c r="EI9" s="290"/>
      <c r="EJ9" s="291"/>
      <c r="EK9" s="291"/>
      <c r="EL9" s="291"/>
      <c r="EM9" s="291"/>
      <c r="EN9" s="291"/>
      <c r="EO9" s="291"/>
      <c r="EP9" s="291"/>
      <c r="EQ9" s="291"/>
      <c r="ER9" s="291"/>
      <c r="ES9" s="292"/>
      <c r="ET9" s="290"/>
      <c r="EU9" s="291"/>
      <c r="EV9" s="291"/>
      <c r="EW9" s="291"/>
      <c r="EX9" s="291"/>
      <c r="EY9" s="291"/>
      <c r="EZ9" s="291"/>
      <c r="FA9" s="292"/>
      <c r="FB9" s="288"/>
      <c r="FC9" s="288"/>
      <c r="FD9" s="288"/>
      <c r="FE9" s="288"/>
      <c r="FF9" s="288"/>
      <c r="FG9" s="288"/>
      <c r="FH9" s="288"/>
      <c r="FI9" s="288"/>
      <c r="FJ9" s="289"/>
    </row>
    <row r="10" spans="1:166" s="21" customFormat="1" ht="12" thickBot="1">
      <c r="A10" s="407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8"/>
      <c r="U10" s="371"/>
      <c r="V10" s="288"/>
      <c r="W10" s="288"/>
      <c r="X10" s="288"/>
      <c r="Y10" s="288"/>
      <c r="Z10" s="288"/>
      <c r="AA10" s="288"/>
      <c r="AB10" s="288"/>
      <c r="AC10" s="288"/>
      <c r="AD10" s="372"/>
      <c r="AE10" s="288"/>
      <c r="AF10" s="288"/>
      <c r="AG10" s="288"/>
      <c r="AH10" s="288"/>
      <c r="AI10" s="288"/>
      <c r="AJ10" s="288"/>
      <c r="AK10" s="288"/>
      <c r="AL10" s="289"/>
      <c r="AM10" s="372"/>
      <c r="AN10" s="288"/>
      <c r="AO10" s="288"/>
      <c r="AP10" s="288"/>
      <c r="AQ10" s="288"/>
      <c r="AR10" s="288"/>
      <c r="AS10" s="288"/>
      <c r="AT10" s="288"/>
      <c r="AU10" s="289"/>
      <c r="AV10" s="372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9"/>
      <c r="BH10" s="372"/>
      <c r="BI10" s="288"/>
      <c r="BJ10" s="288"/>
      <c r="BK10" s="288"/>
      <c r="BL10" s="288"/>
      <c r="BM10" s="288"/>
      <c r="BN10" s="288"/>
      <c r="BO10" s="288"/>
      <c r="BP10" s="289"/>
      <c r="BQ10" s="372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9"/>
      <c r="CE10" s="290"/>
      <c r="CF10" s="291"/>
      <c r="CG10" s="291"/>
      <c r="CH10" s="291"/>
      <c r="CI10" s="291"/>
      <c r="CJ10" s="291"/>
      <c r="CK10" s="291"/>
      <c r="CL10" s="291"/>
      <c r="CM10" s="291"/>
      <c r="CN10" s="291"/>
      <c r="CO10" s="292"/>
      <c r="CP10" s="290"/>
      <c r="CQ10" s="291"/>
      <c r="CR10" s="291"/>
      <c r="CS10" s="291"/>
      <c r="CT10" s="291"/>
      <c r="CU10" s="291"/>
      <c r="CV10" s="291"/>
      <c r="CW10" s="292"/>
      <c r="CX10" s="288"/>
      <c r="CY10" s="288"/>
      <c r="CZ10" s="288"/>
      <c r="DA10" s="288"/>
      <c r="DB10" s="288"/>
      <c r="DC10" s="288"/>
      <c r="DD10" s="288"/>
      <c r="DE10" s="288"/>
      <c r="DF10" s="289"/>
      <c r="DG10" s="290"/>
      <c r="DH10" s="291"/>
      <c r="DI10" s="291"/>
      <c r="DJ10" s="291"/>
      <c r="DK10" s="291"/>
      <c r="DL10" s="291"/>
      <c r="DM10" s="291"/>
      <c r="DN10" s="291"/>
      <c r="DO10" s="291"/>
      <c r="DP10" s="291"/>
      <c r="DQ10" s="292"/>
      <c r="DR10" s="290"/>
      <c r="DS10" s="291"/>
      <c r="DT10" s="291"/>
      <c r="DU10" s="291"/>
      <c r="DV10" s="291"/>
      <c r="DW10" s="291"/>
      <c r="DX10" s="291"/>
      <c r="DY10" s="292"/>
      <c r="DZ10" s="288"/>
      <c r="EA10" s="288"/>
      <c r="EB10" s="288"/>
      <c r="EC10" s="288"/>
      <c r="ED10" s="288"/>
      <c r="EE10" s="288"/>
      <c r="EF10" s="288"/>
      <c r="EG10" s="288"/>
      <c r="EH10" s="289"/>
      <c r="EI10" s="290"/>
      <c r="EJ10" s="291"/>
      <c r="EK10" s="291"/>
      <c r="EL10" s="291"/>
      <c r="EM10" s="291"/>
      <c r="EN10" s="291"/>
      <c r="EO10" s="291"/>
      <c r="EP10" s="291"/>
      <c r="EQ10" s="291"/>
      <c r="ER10" s="291"/>
      <c r="ES10" s="292"/>
      <c r="ET10" s="290"/>
      <c r="EU10" s="291"/>
      <c r="EV10" s="291"/>
      <c r="EW10" s="291"/>
      <c r="EX10" s="291"/>
      <c r="EY10" s="291"/>
      <c r="EZ10" s="291"/>
      <c r="FA10" s="292"/>
      <c r="FB10" s="288"/>
      <c r="FC10" s="288"/>
      <c r="FD10" s="288"/>
      <c r="FE10" s="288"/>
      <c r="FF10" s="288"/>
      <c r="FG10" s="288"/>
      <c r="FH10" s="288"/>
      <c r="FI10" s="288"/>
      <c r="FJ10" s="289"/>
    </row>
    <row r="11" spans="1:166" s="21" customFormat="1" ht="12" thickBot="1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8"/>
      <c r="U11" s="371"/>
      <c r="V11" s="288"/>
      <c r="W11" s="288"/>
      <c r="X11" s="288"/>
      <c r="Y11" s="288"/>
      <c r="Z11" s="288"/>
      <c r="AA11" s="288"/>
      <c r="AB11" s="288"/>
      <c r="AC11" s="288"/>
      <c r="AD11" s="372"/>
      <c r="AE11" s="288"/>
      <c r="AF11" s="288"/>
      <c r="AG11" s="288"/>
      <c r="AH11" s="288"/>
      <c r="AI11" s="288"/>
      <c r="AJ11" s="288"/>
      <c r="AK11" s="288"/>
      <c r="AL11" s="289"/>
      <c r="AM11" s="372"/>
      <c r="AN11" s="288"/>
      <c r="AO11" s="288"/>
      <c r="AP11" s="288"/>
      <c r="AQ11" s="288"/>
      <c r="AR11" s="288"/>
      <c r="AS11" s="288"/>
      <c r="AT11" s="288"/>
      <c r="AU11" s="289"/>
      <c r="AV11" s="372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9"/>
      <c r="BH11" s="372"/>
      <c r="BI11" s="288"/>
      <c r="BJ11" s="288"/>
      <c r="BK11" s="288"/>
      <c r="BL11" s="288"/>
      <c r="BM11" s="288"/>
      <c r="BN11" s="288"/>
      <c r="BO11" s="288"/>
      <c r="BP11" s="289"/>
      <c r="BQ11" s="372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9"/>
      <c r="CE11" s="290"/>
      <c r="CF11" s="291"/>
      <c r="CG11" s="291"/>
      <c r="CH11" s="291"/>
      <c r="CI11" s="291"/>
      <c r="CJ11" s="291"/>
      <c r="CK11" s="291"/>
      <c r="CL11" s="291"/>
      <c r="CM11" s="291"/>
      <c r="CN11" s="291"/>
      <c r="CO11" s="292"/>
      <c r="CP11" s="290"/>
      <c r="CQ11" s="291"/>
      <c r="CR11" s="291"/>
      <c r="CS11" s="291"/>
      <c r="CT11" s="291"/>
      <c r="CU11" s="291"/>
      <c r="CV11" s="291"/>
      <c r="CW11" s="292"/>
      <c r="CX11" s="288"/>
      <c r="CY11" s="288"/>
      <c r="CZ11" s="288"/>
      <c r="DA11" s="288"/>
      <c r="DB11" s="288"/>
      <c r="DC11" s="288"/>
      <c r="DD11" s="288"/>
      <c r="DE11" s="288"/>
      <c r="DF11" s="289"/>
      <c r="DG11" s="290"/>
      <c r="DH11" s="291"/>
      <c r="DI11" s="291"/>
      <c r="DJ11" s="291"/>
      <c r="DK11" s="291"/>
      <c r="DL11" s="291"/>
      <c r="DM11" s="291"/>
      <c r="DN11" s="291"/>
      <c r="DO11" s="291"/>
      <c r="DP11" s="291"/>
      <c r="DQ11" s="292"/>
      <c r="DR11" s="290"/>
      <c r="DS11" s="291"/>
      <c r="DT11" s="291"/>
      <c r="DU11" s="291"/>
      <c r="DV11" s="291"/>
      <c r="DW11" s="291"/>
      <c r="DX11" s="291"/>
      <c r="DY11" s="292"/>
      <c r="DZ11" s="288"/>
      <c r="EA11" s="288"/>
      <c r="EB11" s="288"/>
      <c r="EC11" s="288"/>
      <c r="ED11" s="288"/>
      <c r="EE11" s="288"/>
      <c r="EF11" s="288"/>
      <c r="EG11" s="288"/>
      <c r="EH11" s="289"/>
      <c r="EI11" s="290"/>
      <c r="EJ11" s="291"/>
      <c r="EK11" s="291"/>
      <c r="EL11" s="291"/>
      <c r="EM11" s="291"/>
      <c r="EN11" s="291"/>
      <c r="EO11" s="291"/>
      <c r="EP11" s="291"/>
      <c r="EQ11" s="291"/>
      <c r="ER11" s="291"/>
      <c r="ES11" s="292"/>
      <c r="ET11" s="290"/>
      <c r="EU11" s="291"/>
      <c r="EV11" s="291"/>
      <c r="EW11" s="291"/>
      <c r="EX11" s="291"/>
      <c r="EY11" s="291"/>
      <c r="EZ11" s="291"/>
      <c r="FA11" s="292"/>
      <c r="FB11" s="288"/>
      <c r="FC11" s="288"/>
      <c r="FD11" s="288"/>
      <c r="FE11" s="288"/>
      <c r="FF11" s="288"/>
      <c r="FG11" s="288"/>
      <c r="FH11" s="288"/>
      <c r="FI11" s="288"/>
      <c r="FJ11" s="289"/>
    </row>
    <row r="12" spans="1:166" s="21" customFormat="1" ht="12" thickBot="1">
      <c r="A12" s="407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8"/>
      <c r="U12" s="371"/>
      <c r="V12" s="288"/>
      <c r="W12" s="288"/>
      <c r="X12" s="288"/>
      <c r="Y12" s="288"/>
      <c r="Z12" s="288"/>
      <c r="AA12" s="288"/>
      <c r="AB12" s="288"/>
      <c r="AC12" s="288"/>
      <c r="AD12" s="372"/>
      <c r="AE12" s="288"/>
      <c r="AF12" s="288"/>
      <c r="AG12" s="288"/>
      <c r="AH12" s="288"/>
      <c r="AI12" s="288"/>
      <c r="AJ12" s="288"/>
      <c r="AK12" s="288"/>
      <c r="AL12" s="289"/>
      <c r="AM12" s="372"/>
      <c r="AN12" s="288"/>
      <c r="AO12" s="288"/>
      <c r="AP12" s="288"/>
      <c r="AQ12" s="288"/>
      <c r="AR12" s="288"/>
      <c r="AS12" s="288"/>
      <c r="AT12" s="288"/>
      <c r="AU12" s="289"/>
      <c r="AV12" s="372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9"/>
      <c r="BH12" s="372"/>
      <c r="BI12" s="288"/>
      <c r="BJ12" s="288"/>
      <c r="BK12" s="288"/>
      <c r="BL12" s="288"/>
      <c r="BM12" s="288"/>
      <c r="BN12" s="288"/>
      <c r="BO12" s="288"/>
      <c r="BP12" s="289"/>
      <c r="BQ12" s="372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9"/>
      <c r="CE12" s="290"/>
      <c r="CF12" s="291"/>
      <c r="CG12" s="291"/>
      <c r="CH12" s="291"/>
      <c r="CI12" s="291"/>
      <c r="CJ12" s="291"/>
      <c r="CK12" s="291"/>
      <c r="CL12" s="291"/>
      <c r="CM12" s="291"/>
      <c r="CN12" s="291"/>
      <c r="CO12" s="292"/>
      <c r="CP12" s="290"/>
      <c r="CQ12" s="291"/>
      <c r="CR12" s="291"/>
      <c r="CS12" s="291"/>
      <c r="CT12" s="291"/>
      <c r="CU12" s="291"/>
      <c r="CV12" s="291"/>
      <c r="CW12" s="292"/>
      <c r="CX12" s="288"/>
      <c r="CY12" s="288"/>
      <c r="CZ12" s="288"/>
      <c r="DA12" s="288"/>
      <c r="DB12" s="288"/>
      <c r="DC12" s="288"/>
      <c r="DD12" s="288"/>
      <c r="DE12" s="288"/>
      <c r="DF12" s="289"/>
      <c r="DG12" s="290"/>
      <c r="DH12" s="291"/>
      <c r="DI12" s="291"/>
      <c r="DJ12" s="291"/>
      <c r="DK12" s="291"/>
      <c r="DL12" s="291"/>
      <c r="DM12" s="291"/>
      <c r="DN12" s="291"/>
      <c r="DO12" s="291"/>
      <c r="DP12" s="291"/>
      <c r="DQ12" s="292"/>
      <c r="DR12" s="290"/>
      <c r="DS12" s="291"/>
      <c r="DT12" s="291"/>
      <c r="DU12" s="291"/>
      <c r="DV12" s="291"/>
      <c r="DW12" s="291"/>
      <c r="DX12" s="291"/>
      <c r="DY12" s="292"/>
      <c r="DZ12" s="288"/>
      <c r="EA12" s="288"/>
      <c r="EB12" s="288"/>
      <c r="EC12" s="288"/>
      <c r="ED12" s="288"/>
      <c r="EE12" s="288"/>
      <c r="EF12" s="288"/>
      <c r="EG12" s="288"/>
      <c r="EH12" s="289"/>
      <c r="EI12" s="290"/>
      <c r="EJ12" s="291"/>
      <c r="EK12" s="291"/>
      <c r="EL12" s="291"/>
      <c r="EM12" s="291"/>
      <c r="EN12" s="291"/>
      <c r="EO12" s="291"/>
      <c r="EP12" s="291"/>
      <c r="EQ12" s="291"/>
      <c r="ER12" s="291"/>
      <c r="ES12" s="292"/>
      <c r="ET12" s="290"/>
      <c r="EU12" s="291"/>
      <c r="EV12" s="291"/>
      <c r="EW12" s="291"/>
      <c r="EX12" s="291"/>
      <c r="EY12" s="291"/>
      <c r="EZ12" s="291"/>
      <c r="FA12" s="292"/>
      <c r="FB12" s="288"/>
      <c r="FC12" s="288"/>
      <c r="FD12" s="288"/>
      <c r="FE12" s="288"/>
      <c r="FF12" s="288"/>
      <c r="FG12" s="288"/>
      <c r="FH12" s="288"/>
      <c r="FI12" s="288"/>
      <c r="FJ12" s="289"/>
    </row>
    <row r="13" spans="1:166" s="21" customFormat="1" ht="12" thickBot="1">
      <c r="A13" s="407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8"/>
      <c r="U13" s="371"/>
      <c r="V13" s="288"/>
      <c r="W13" s="288"/>
      <c r="X13" s="288"/>
      <c r="Y13" s="288"/>
      <c r="Z13" s="288"/>
      <c r="AA13" s="288"/>
      <c r="AB13" s="288"/>
      <c r="AC13" s="288"/>
      <c r="AD13" s="372"/>
      <c r="AE13" s="288"/>
      <c r="AF13" s="288"/>
      <c r="AG13" s="288"/>
      <c r="AH13" s="288"/>
      <c r="AI13" s="288"/>
      <c r="AJ13" s="288"/>
      <c r="AK13" s="288"/>
      <c r="AL13" s="289"/>
      <c r="AM13" s="372"/>
      <c r="AN13" s="288"/>
      <c r="AO13" s="288"/>
      <c r="AP13" s="288"/>
      <c r="AQ13" s="288"/>
      <c r="AR13" s="288"/>
      <c r="AS13" s="288"/>
      <c r="AT13" s="288"/>
      <c r="AU13" s="289"/>
      <c r="AV13" s="372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9"/>
      <c r="BH13" s="372"/>
      <c r="BI13" s="288"/>
      <c r="BJ13" s="288"/>
      <c r="BK13" s="288"/>
      <c r="BL13" s="288"/>
      <c r="BM13" s="288"/>
      <c r="BN13" s="288"/>
      <c r="BO13" s="288"/>
      <c r="BP13" s="289"/>
      <c r="BQ13" s="372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9"/>
      <c r="CE13" s="290"/>
      <c r="CF13" s="291"/>
      <c r="CG13" s="291"/>
      <c r="CH13" s="291"/>
      <c r="CI13" s="291"/>
      <c r="CJ13" s="291"/>
      <c r="CK13" s="291"/>
      <c r="CL13" s="291"/>
      <c r="CM13" s="291"/>
      <c r="CN13" s="291"/>
      <c r="CO13" s="292"/>
      <c r="CP13" s="290"/>
      <c r="CQ13" s="291"/>
      <c r="CR13" s="291"/>
      <c r="CS13" s="291"/>
      <c r="CT13" s="291"/>
      <c r="CU13" s="291"/>
      <c r="CV13" s="291"/>
      <c r="CW13" s="292"/>
      <c r="CX13" s="288"/>
      <c r="CY13" s="288"/>
      <c r="CZ13" s="288"/>
      <c r="DA13" s="288"/>
      <c r="DB13" s="288"/>
      <c r="DC13" s="288"/>
      <c r="DD13" s="288"/>
      <c r="DE13" s="288"/>
      <c r="DF13" s="289"/>
      <c r="DG13" s="290"/>
      <c r="DH13" s="291"/>
      <c r="DI13" s="291"/>
      <c r="DJ13" s="291"/>
      <c r="DK13" s="291"/>
      <c r="DL13" s="291"/>
      <c r="DM13" s="291"/>
      <c r="DN13" s="291"/>
      <c r="DO13" s="291"/>
      <c r="DP13" s="291"/>
      <c r="DQ13" s="292"/>
      <c r="DR13" s="290"/>
      <c r="DS13" s="291"/>
      <c r="DT13" s="291"/>
      <c r="DU13" s="291"/>
      <c r="DV13" s="291"/>
      <c r="DW13" s="291"/>
      <c r="DX13" s="291"/>
      <c r="DY13" s="292"/>
      <c r="DZ13" s="288"/>
      <c r="EA13" s="288"/>
      <c r="EB13" s="288"/>
      <c r="EC13" s="288"/>
      <c r="ED13" s="288"/>
      <c r="EE13" s="288"/>
      <c r="EF13" s="288"/>
      <c r="EG13" s="288"/>
      <c r="EH13" s="289"/>
      <c r="EI13" s="290"/>
      <c r="EJ13" s="291"/>
      <c r="EK13" s="291"/>
      <c r="EL13" s="291"/>
      <c r="EM13" s="291"/>
      <c r="EN13" s="291"/>
      <c r="EO13" s="291"/>
      <c r="EP13" s="291"/>
      <c r="EQ13" s="291"/>
      <c r="ER13" s="291"/>
      <c r="ES13" s="292"/>
      <c r="ET13" s="290"/>
      <c r="EU13" s="291"/>
      <c r="EV13" s="291"/>
      <c r="EW13" s="291"/>
      <c r="EX13" s="291"/>
      <c r="EY13" s="291"/>
      <c r="EZ13" s="291"/>
      <c r="FA13" s="292"/>
      <c r="FB13" s="288"/>
      <c r="FC13" s="288"/>
      <c r="FD13" s="288"/>
      <c r="FE13" s="288"/>
      <c r="FF13" s="288"/>
      <c r="FG13" s="288"/>
      <c r="FH13" s="288"/>
      <c r="FI13" s="288"/>
      <c r="FJ13" s="289"/>
    </row>
    <row r="14" spans="1:166" s="21" customFormat="1" ht="12" thickBot="1">
      <c r="A14" s="407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8"/>
      <c r="U14" s="371"/>
      <c r="V14" s="288"/>
      <c r="W14" s="288"/>
      <c r="X14" s="288"/>
      <c r="Y14" s="288"/>
      <c r="Z14" s="288"/>
      <c r="AA14" s="288"/>
      <c r="AB14" s="288"/>
      <c r="AC14" s="288"/>
      <c r="AD14" s="372"/>
      <c r="AE14" s="288"/>
      <c r="AF14" s="288"/>
      <c r="AG14" s="288"/>
      <c r="AH14" s="288"/>
      <c r="AI14" s="288"/>
      <c r="AJ14" s="288"/>
      <c r="AK14" s="288"/>
      <c r="AL14" s="289"/>
      <c r="AM14" s="372"/>
      <c r="AN14" s="288"/>
      <c r="AO14" s="288"/>
      <c r="AP14" s="288"/>
      <c r="AQ14" s="288"/>
      <c r="AR14" s="288"/>
      <c r="AS14" s="288"/>
      <c r="AT14" s="288"/>
      <c r="AU14" s="289"/>
      <c r="AV14" s="372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9"/>
      <c r="BH14" s="372"/>
      <c r="BI14" s="288"/>
      <c r="BJ14" s="288"/>
      <c r="BK14" s="288"/>
      <c r="BL14" s="288"/>
      <c r="BM14" s="288"/>
      <c r="BN14" s="288"/>
      <c r="BO14" s="288"/>
      <c r="BP14" s="289"/>
      <c r="BQ14" s="372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9"/>
      <c r="CE14" s="290"/>
      <c r="CF14" s="291"/>
      <c r="CG14" s="291"/>
      <c r="CH14" s="291"/>
      <c r="CI14" s="291"/>
      <c r="CJ14" s="291"/>
      <c r="CK14" s="291"/>
      <c r="CL14" s="291"/>
      <c r="CM14" s="291"/>
      <c r="CN14" s="291"/>
      <c r="CO14" s="292"/>
      <c r="CP14" s="290"/>
      <c r="CQ14" s="291"/>
      <c r="CR14" s="291"/>
      <c r="CS14" s="291"/>
      <c r="CT14" s="291"/>
      <c r="CU14" s="291"/>
      <c r="CV14" s="291"/>
      <c r="CW14" s="292"/>
      <c r="CX14" s="288"/>
      <c r="CY14" s="288"/>
      <c r="CZ14" s="288"/>
      <c r="DA14" s="288"/>
      <c r="DB14" s="288"/>
      <c r="DC14" s="288"/>
      <c r="DD14" s="288"/>
      <c r="DE14" s="288"/>
      <c r="DF14" s="289"/>
      <c r="DG14" s="290"/>
      <c r="DH14" s="291"/>
      <c r="DI14" s="291"/>
      <c r="DJ14" s="291"/>
      <c r="DK14" s="291"/>
      <c r="DL14" s="291"/>
      <c r="DM14" s="291"/>
      <c r="DN14" s="291"/>
      <c r="DO14" s="291"/>
      <c r="DP14" s="291"/>
      <c r="DQ14" s="292"/>
      <c r="DR14" s="290"/>
      <c r="DS14" s="291"/>
      <c r="DT14" s="291"/>
      <c r="DU14" s="291"/>
      <c r="DV14" s="291"/>
      <c r="DW14" s="291"/>
      <c r="DX14" s="291"/>
      <c r="DY14" s="292"/>
      <c r="DZ14" s="288"/>
      <c r="EA14" s="288"/>
      <c r="EB14" s="288"/>
      <c r="EC14" s="288"/>
      <c r="ED14" s="288"/>
      <c r="EE14" s="288"/>
      <c r="EF14" s="288"/>
      <c r="EG14" s="288"/>
      <c r="EH14" s="289"/>
      <c r="EI14" s="290"/>
      <c r="EJ14" s="291"/>
      <c r="EK14" s="291"/>
      <c r="EL14" s="291"/>
      <c r="EM14" s="291"/>
      <c r="EN14" s="291"/>
      <c r="EO14" s="291"/>
      <c r="EP14" s="291"/>
      <c r="EQ14" s="291"/>
      <c r="ER14" s="291"/>
      <c r="ES14" s="292"/>
      <c r="ET14" s="290"/>
      <c r="EU14" s="291"/>
      <c r="EV14" s="291"/>
      <c r="EW14" s="291"/>
      <c r="EX14" s="291"/>
      <c r="EY14" s="291"/>
      <c r="EZ14" s="291"/>
      <c r="FA14" s="292"/>
      <c r="FB14" s="288"/>
      <c r="FC14" s="288"/>
      <c r="FD14" s="288"/>
      <c r="FE14" s="288"/>
      <c r="FF14" s="288"/>
      <c r="FG14" s="288"/>
      <c r="FH14" s="288"/>
      <c r="FI14" s="288"/>
      <c r="FJ14" s="289"/>
    </row>
    <row r="15" spans="1:166" s="21" customFormat="1" ht="12" thickBot="1">
      <c r="A15" s="407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8"/>
      <c r="U15" s="371"/>
      <c r="V15" s="288"/>
      <c r="W15" s="288"/>
      <c r="X15" s="288"/>
      <c r="Y15" s="288"/>
      <c r="Z15" s="288"/>
      <c r="AA15" s="288"/>
      <c r="AB15" s="288"/>
      <c r="AC15" s="288"/>
      <c r="AD15" s="372"/>
      <c r="AE15" s="288"/>
      <c r="AF15" s="288"/>
      <c r="AG15" s="288"/>
      <c r="AH15" s="288"/>
      <c r="AI15" s="288"/>
      <c r="AJ15" s="288"/>
      <c r="AK15" s="288"/>
      <c r="AL15" s="289"/>
      <c r="AM15" s="372"/>
      <c r="AN15" s="288"/>
      <c r="AO15" s="288"/>
      <c r="AP15" s="288"/>
      <c r="AQ15" s="288"/>
      <c r="AR15" s="288"/>
      <c r="AS15" s="288"/>
      <c r="AT15" s="288"/>
      <c r="AU15" s="289"/>
      <c r="AV15" s="372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9"/>
      <c r="BH15" s="372"/>
      <c r="BI15" s="288"/>
      <c r="BJ15" s="288"/>
      <c r="BK15" s="288"/>
      <c r="BL15" s="288"/>
      <c r="BM15" s="288"/>
      <c r="BN15" s="288"/>
      <c r="BO15" s="288"/>
      <c r="BP15" s="289"/>
      <c r="BQ15" s="372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9"/>
      <c r="CE15" s="290"/>
      <c r="CF15" s="291"/>
      <c r="CG15" s="291"/>
      <c r="CH15" s="291"/>
      <c r="CI15" s="291"/>
      <c r="CJ15" s="291"/>
      <c r="CK15" s="291"/>
      <c r="CL15" s="291"/>
      <c r="CM15" s="291"/>
      <c r="CN15" s="291"/>
      <c r="CO15" s="292"/>
      <c r="CP15" s="290"/>
      <c r="CQ15" s="291"/>
      <c r="CR15" s="291"/>
      <c r="CS15" s="291"/>
      <c r="CT15" s="291"/>
      <c r="CU15" s="291"/>
      <c r="CV15" s="291"/>
      <c r="CW15" s="292"/>
      <c r="CX15" s="288"/>
      <c r="CY15" s="288"/>
      <c r="CZ15" s="288"/>
      <c r="DA15" s="288"/>
      <c r="DB15" s="288"/>
      <c r="DC15" s="288"/>
      <c r="DD15" s="288"/>
      <c r="DE15" s="288"/>
      <c r="DF15" s="289"/>
      <c r="DG15" s="290"/>
      <c r="DH15" s="291"/>
      <c r="DI15" s="291"/>
      <c r="DJ15" s="291"/>
      <c r="DK15" s="291"/>
      <c r="DL15" s="291"/>
      <c r="DM15" s="291"/>
      <c r="DN15" s="291"/>
      <c r="DO15" s="291"/>
      <c r="DP15" s="291"/>
      <c r="DQ15" s="292"/>
      <c r="DR15" s="290"/>
      <c r="DS15" s="291"/>
      <c r="DT15" s="291"/>
      <c r="DU15" s="291"/>
      <c r="DV15" s="291"/>
      <c r="DW15" s="291"/>
      <c r="DX15" s="291"/>
      <c r="DY15" s="292"/>
      <c r="DZ15" s="288"/>
      <c r="EA15" s="288"/>
      <c r="EB15" s="288"/>
      <c r="EC15" s="288"/>
      <c r="ED15" s="288"/>
      <c r="EE15" s="288"/>
      <c r="EF15" s="288"/>
      <c r="EG15" s="288"/>
      <c r="EH15" s="289"/>
      <c r="EI15" s="290"/>
      <c r="EJ15" s="291"/>
      <c r="EK15" s="291"/>
      <c r="EL15" s="291"/>
      <c r="EM15" s="291"/>
      <c r="EN15" s="291"/>
      <c r="EO15" s="291"/>
      <c r="EP15" s="291"/>
      <c r="EQ15" s="291"/>
      <c r="ER15" s="291"/>
      <c r="ES15" s="292"/>
      <c r="ET15" s="290"/>
      <c r="EU15" s="291"/>
      <c r="EV15" s="291"/>
      <c r="EW15" s="291"/>
      <c r="EX15" s="291"/>
      <c r="EY15" s="291"/>
      <c r="EZ15" s="291"/>
      <c r="FA15" s="292"/>
      <c r="FB15" s="288"/>
      <c r="FC15" s="288"/>
      <c r="FD15" s="288"/>
      <c r="FE15" s="288"/>
      <c r="FF15" s="288"/>
      <c r="FG15" s="288"/>
      <c r="FH15" s="288"/>
      <c r="FI15" s="288"/>
      <c r="FJ15" s="289"/>
    </row>
    <row r="16" spans="1:166" s="21" customFormat="1" ht="12" thickBot="1">
      <c r="A16" s="407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8"/>
      <c r="U16" s="371"/>
      <c r="V16" s="288"/>
      <c r="W16" s="288"/>
      <c r="X16" s="288"/>
      <c r="Y16" s="288"/>
      <c r="Z16" s="288"/>
      <c r="AA16" s="288"/>
      <c r="AB16" s="288"/>
      <c r="AC16" s="288"/>
      <c r="AD16" s="372"/>
      <c r="AE16" s="288"/>
      <c r="AF16" s="288"/>
      <c r="AG16" s="288"/>
      <c r="AH16" s="288"/>
      <c r="AI16" s="288"/>
      <c r="AJ16" s="288"/>
      <c r="AK16" s="288"/>
      <c r="AL16" s="289"/>
      <c r="AM16" s="372"/>
      <c r="AN16" s="288"/>
      <c r="AO16" s="288"/>
      <c r="AP16" s="288"/>
      <c r="AQ16" s="288"/>
      <c r="AR16" s="288"/>
      <c r="AS16" s="288"/>
      <c r="AT16" s="288"/>
      <c r="AU16" s="289"/>
      <c r="AV16" s="372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9"/>
      <c r="BH16" s="372"/>
      <c r="BI16" s="288"/>
      <c r="BJ16" s="288"/>
      <c r="BK16" s="288"/>
      <c r="BL16" s="288"/>
      <c r="BM16" s="288"/>
      <c r="BN16" s="288"/>
      <c r="BO16" s="288"/>
      <c r="BP16" s="289"/>
      <c r="BQ16" s="372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9"/>
      <c r="CE16" s="290"/>
      <c r="CF16" s="291"/>
      <c r="CG16" s="291"/>
      <c r="CH16" s="291"/>
      <c r="CI16" s="291"/>
      <c r="CJ16" s="291"/>
      <c r="CK16" s="291"/>
      <c r="CL16" s="291"/>
      <c r="CM16" s="291"/>
      <c r="CN16" s="291"/>
      <c r="CO16" s="292"/>
      <c r="CP16" s="290"/>
      <c r="CQ16" s="291"/>
      <c r="CR16" s="291"/>
      <c r="CS16" s="291"/>
      <c r="CT16" s="291"/>
      <c r="CU16" s="291"/>
      <c r="CV16" s="291"/>
      <c r="CW16" s="292"/>
      <c r="CX16" s="288"/>
      <c r="CY16" s="288"/>
      <c r="CZ16" s="288"/>
      <c r="DA16" s="288"/>
      <c r="DB16" s="288"/>
      <c r="DC16" s="288"/>
      <c r="DD16" s="288"/>
      <c r="DE16" s="288"/>
      <c r="DF16" s="289"/>
      <c r="DG16" s="290"/>
      <c r="DH16" s="291"/>
      <c r="DI16" s="291"/>
      <c r="DJ16" s="291"/>
      <c r="DK16" s="291"/>
      <c r="DL16" s="291"/>
      <c r="DM16" s="291"/>
      <c r="DN16" s="291"/>
      <c r="DO16" s="291"/>
      <c r="DP16" s="291"/>
      <c r="DQ16" s="292"/>
      <c r="DR16" s="290"/>
      <c r="DS16" s="291"/>
      <c r="DT16" s="291"/>
      <c r="DU16" s="291"/>
      <c r="DV16" s="291"/>
      <c r="DW16" s="291"/>
      <c r="DX16" s="291"/>
      <c r="DY16" s="292"/>
      <c r="DZ16" s="288"/>
      <c r="EA16" s="288"/>
      <c r="EB16" s="288"/>
      <c r="EC16" s="288"/>
      <c r="ED16" s="288"/>
      <c r="EE16" s="288"/>
      <c r="EF16" s="288"/>
      <c r="EG16" s="288"/>
      <c r="EH16" s="289"/>
      <c r="EI16" s="290"/>
      <c r="EJ16" s="291"/>
      <c r="EK16" s="291"/>
      <c r="EL16" s="291"/>
      <c r="EM16" s="291"/>
      <c r="EN16" s="291"/>
      <c r="EO16" s="291"/>
      <c r="EP16" s="291"/>
      <c r="EQ16" s="291"/>
      <c r="ER16" s="291"/>
      <c r="ES16" s="292"/>
      <c r="ET16" s="290"/>
      <c r="EU16" s="291"/>
      <c r="EV16" s="291"/>
      <c r="EW16" s="291"/>
      <c r="EX16" s="291"/>
      <c r="EY16" s="291"/>
      <c r="EZ16" s="291"/>
      <c r="FA16" s="292"/>
      <c r="FB16" s="288"/>
      <c r="FC16" s="288"/>
      <c r="FD16" s="288"/>
      <c r="FE16" s="288"/>
      <c r="FF16" s="288"/>
      <c r="FG16" s="288"/>
      <c r="FH16" s="288"/>
      <c r="FI16" s="288"/>
      <c r="FJ16" s="289"/>
    </row>
    <row r="17" spans="1:166" s="21" customFormat="1" ht="12" thickBot="1">
      <c r="A17" s="407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8"/>
      <c r="U17" s="371"/>
      <c r="V17" s="288"/>
      <c r="W17" s="288"/>
      <c r="X17" s="288"/>
      <c r="Y17" s="288"/>
      <c r="Z17" s="288"/>
      <c r="AA17" s="288"/>
      <c r="AB17" s="288"/>
      <c r="AC17" s="288"/>
      <c r="AD17" s="372"/>
      <c r="AE17" s="288"/>
      <c r="AF17" s="288"/>
      <c r="AG17" s="288"/>
      <c r="AH17" s="288"/>
      <c r="AI17" s="288"/>
      <c r="AJ17" s="288"/>
      <c r="AK17" s="288"/>
      <c r="AL17" s="289"/>
      <c r="AM17" s="372"/>
      <c r="AN17" s="288"/>
      <c r="AO17" s="288"/>
      <c r="AP17" s="288"/>
      <c r="AQ17" s="288"/>
      <c r="AR17" s="288"/>
      <c r="AS17" s="288"/>
      <c r="AT17" s="288"/>
      <c r="AU17" s="289"/>
      <c r="AV17" s="372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9"/>
      <c r="BH17" s="372"/>
      <c r="BI17" s="288"/>
      <c r="BJ17" s="288"/>
      <c r="BK17" s="288"/>
      <c r="BL17" s="288"/>
      <c r="BM17" s="288"/>
      <c r="BN17" s="288"/>
      <c r="BO17" s="288"/>
      <c r="BP17" s="289"/>
      <c r="BQ17" s="372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9"/>
      <c r="CE17" s="290"/>
      <c r="CF17" s="291"/>
      <c r="CG17" s="291"/>
      <c r="CH17" s="291"/>
      <c r="CI17" s="291"/>
      <c r="CJ17" s="291"/>
      <c r="CK17" s="291"/>
      <c r="CL17" s="291"/>
      <c r="CM17" s="291"/>
      <c r="CN17" s="291"/>
      <c r="CO17" s="292"/>
      <c r="CP17" s="290"/>
      <c r="CQ17" s="291"/>
      <c r="CR17" s="291"/>
      <c r="CS17" s="291"/>
      <c r="CT17" s="291"/>
      <c r="CU17" s="291"/>
      <c r="CV17" s="291"/>
      <c r="CW17" s="292"/>
      <c r="CX17" s="288"/>
      <c r="CY17" s="288"/>
      <c r="CZ17" s="288"/>
      <c r="DA17" s="288"/>
      <c r="DB17" s="288"/>
      <c r="DC17" s="288"/>
      <c r="DD17" s="288"/>
      <c r="DE17" s="288"/>
      <c r="DF17" s="289"/>
      <c r="DG17" s="290"/>
      <c r="DH17" s="291"/>
      <c r="DI17" s="291"/>
      <c r="DJ17" s="291"/>
      <c r="DK17" s="291"/>
      <c r="DL17" s="291"/>
      <c r="DM17" s="291"/>
      <c r="DN17" s="291"/>
      <c r="DO17" s="291"/>
      <c r="DP17" s="291"/>
      <c r="DQ17" s="292"/>
      <c r="DR17" s="290"/>
      <c r="DS17" s="291"/>
      <c r="DT17" s="291"/>
      <c r="DU17" s="291"/>
      <c r="DV17" s="291"/>
      <c r="DW17" s="291"/>
      <c r="DX17" s="291"/>
      <c r="DY17" s="292"/>
      <c r="DZ17" s="288"/>
      <c r="EA17" s="288"/>
      <c r="EB17" s="288"/>
      <c r="EC17" s="288"/>
      <c r="ED17" s="288"/>
      <c r="EE17" s="288"/>
      <c r="EF17" s="288"/>
      <c r="EG17" s="288"/>
      <c r="EH17" s="289"/>
      <c r="EI17" s="290"/>
      <c r="EJ17" s="291"/>
      <c r="EK17" s="291"/>
      <c r="EL17" s="291"/>
      <c r="EM17" s="291"/>
      <c r="EN17" s="291"/>
      <c r="EO17" s="291"/>
      <c r="EP17" s="291"/>
      <c r="EQ17" s="291"/>
      <c r="ER17" s="291"/>
      <c r="ES17" s="292"/>
      <c r="ET17" s="290"/>
      <c r="EU17" s="291"/>
      <c r="EV17" s="291"/>
      <c r="EW17" s="291"/>
      <c r="EX17" s="291"/>
      <c r="EY17" s="291"/>
      <c r="EZ17" s="291"/>
      <c r="FA17" s="292"/>
      <c r="FB17" s="288"/>
      <c r="FC17" s="288"/>
      <c r="FD17" s="288"/>
      <c r="FE17" s="288"/>
      <c r="FF17" s="288"/>
      <c r="FG17" s="288"/>
      <c r="FH17" s="288"/>
      <c r="FI17" s="288"/>
      <c r="FJ17" s="289"/>
    </row>
    <row r="18" spans="1:166" s="21" customFormat="1" ht="12" customHeight="1">
      <c r="A18" s="407"/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8"/>
      <c r="U18" s="371"/>
      <c r="V18" s="288"/>
      <c r="W18" s="288"/>
      <c r="X18" s="288"/>
      <c r="Y18" s="288"/>
      <c r="Z18" s="288"/>
      <c r="AA18" s="288"/>
      <c r="AB18" s="288"/>
      <c r="AC18" s="288"/>
      <c r="AD18" s="372"/>
      <c r="AE18" s="288"/>
      <c r="AF18" s="288"/>
      <c r="AG18" s="288"/>
      <c r="AH18" s="288"/>
      <c r="AI18" s="288"/>
      <c r="AJ18" s="288"/>
      <c r="AK18" s="288"/>
      <c r="AL18" s="289"/>
      <c r="AM18" s="372"/>
      <c r="AN18" s="288"/>
      <c r="AO18" s="288"/>
      <c r="AP18" s="288"/>
      <c r="AQ18" s="288"/>
      <c r="AR18" s="288"/>
      <c r="AS18" s="288"/>
      <c r="AT18" s="288"/>
      <c r="AU18" s="289"/>
      <c r="AV18" s="372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9"/>
      <c r="BH18" s="372"/>
      <c r="BI18" s="288"/>
      <c r="BJ18" s="288"/>
      <c r="BK18" s="288"/>
      <c r="BL18" s="288"/>
      <c r="BM18" s="288"/>
      <c r="BN18" s="288"/>
      <c r="BO18" s="288"/>
      <c r="BP18" s="289"/>
      <c r="BQ18" s="372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9"/>
      <c r="CE18" s="290"/>
      <c r="CF18" s="291"/>
      <c r="CG18" s="291"/>
      <c r="CH18" s="291"/>
      <c r="CI18" s="291"/>
      <c r="CJ18" s="291"/>
      <c r="CK18" s="291"/>
      <c r="CL18" s="291"/>
      <c r="CM18" s="291"/>
      <c r="CN18" s="291"/>
      <c r="CO18" s="292"/>
      <c r="CP18" s="290"/>
      <c r="CQ18" s="291"/>
      <c r="CR18" s="291"/>
      <c r="CS18" s="291"/>
      <c r="CT18" s="291"/>
      <c r="CU18" s="291"/>
      <c r="CV18" s="291"/>
      <c r="CW18" s="292"/>
      <c r="CX18" s="288"/>
      <c r="CY18" s="288"/>
      <c r="CZ18" s="288"/>
      <c r="DA18" s="288"/>
      <c r="DB18" s="288"/>
      <c r="DC18" s="288"/>
      <c r="DD18" s="288"/>
      <c r="DE18" s="288"/>
      <c r="DF18" s="289"/>
      <c r="DG18" s="290"/>
      <c r="DH18" s="291"/>
      <c r="DI18" s="291"/>
      <c r="DJ18" s="291"/>
      <c r="DK18" s="291"/>
      <c r="DL18" s="291"/>
      <c r="DM18" s="291"/>
      <c r="DN18" s="291"/>
      <c r="DO18" s="291"/>
      <c r="DP18" s="291"/>
      <c r="DQ18" s="292"/>
      <c r="DR18" s="290"/>
      <c r="DS18" s="291"/>
      <c r="DT18" s="291"/>
      <c r="DU18" s="291"/>
      <c r="DV18" s="291"/>
      <c r="DW18" s="291"/>
      <c r="DX18" s="291"/>
      <c r="DY18" s="292"/>
      <c r="DZ18" s="288"/>
      <c r="EA18" s="288"/>
      <c r="EB18" s="288"/>
      <c r="EC18" s="288"/>
      <c r="ED18" s="288"/>
      <c r="EE18" s="288"/>
      <c r="EF18" s="288"/>
      <c r="EG18" s="288"/>
      <c r="EH18" s="289"/>
      <c r="EI18" s="290"/>
      <c r="EJ18" s="291"/>
      <c r="EK18" s="291"/>
      <c r="EL18" s="291"/>
      <c r="EM18" s="291"/>
      <c r="EN18" s="291"/>
      <c r="EO18" s="291"/>
      <c r="EP18" s="291"/>
      <c r="EQ18" s="291"/>
      <c r="ER18" s="291"/>
      <c r="ES18" s="292"/>
      <c r="ET18" s="290"/>
      <c r="EU18" s="291"/>
      <c r="EV18" s="291"/>
      <c r="EW18" s="291"/>
      <c r="EX18" s="291"/>
      <c r="EY18" s="291"/>
      <c r="EZ18" s="291"/>
      <c r="FA18" s="292"/>
      <c r="FB18" s="288"/>
      <c r="FC18" s="288"/>
      <c r="FD18" s="288"/>
      <c r="FE18" s="288"/>
      <c r="FF18" s="288"/>
      <c r="FG18" s="288"/>
      <c r="FH18" s="288"/>
      <c r="FI18" s="288"/>
      <c r="FJ18" s="289"/>
    </row>
    <row r="19" spans="1:166" s="22" customFormat="1" ht="13.5" customHeight="1" thickBot="1">
      <c r="A19" s="411" t="s">
        <v>37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2"/>
      <c r="AE19" s="413"/>
      <c r="AF19" s="413"/>
      <c r="AG19" s="413"/>
      <c r="AH19" s="413"/>
      <c r="AI19" s="413"/>
      <c r="AJ19" s="413"/>
      <c r="AK19" s="413"/>
      <c r="AL19" s="414"/>
      <c r="AM19" s="417"/>
      <c r="AN19" s="413"/>
      <c r="AO19" s="413"/>
      <c r="AP19" s="413"/>
      <c r="AQ19" s="413"/>
      <c r="AR19" s="413"/>
      <c r="AS19" s="413"/>
      <c r="AT19" s="413"/>
      <c r="AU19" s="414"/>
      <c r="AV19" s="417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4"/>
      <c r="BH19" s="417"/>
      <c r="BI19" s="413"/>
      <c r="BJ19" s="413"/>
      <c r="BK19" s="413"/>
      <c r="BL19" s="413"/>
      <c r="BM19" s="413"/>
      <c r="BN19" s="413"/>
      <c r="BO19" s="413"/>
      <c r="BP19" s="414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52"/>
      <c r="CF19" s="453"/>
      <c r="CG19" s="453"/>
      <c r="CH19" s="453"/>
      <c r="CI19" s="453"/>
      <c r="CJ19" s="453"/>
      <c r="CK19" s="453"/>
      <c r="CL19" s="453"/>
      <c r="CM19" s="453"/>
      <c r="CN19" s="453"/>
      <c r="CO19" s="454"/>
      <c r="CP19" s="348" t="s">
        <v>39</v>
      </c>
      <c r="CQ19" s="349"/>
      <c r="CR19" s="349"/>
      <c r="CS19" s="349"/>
      <c r="CT19" s="349"/>
      <c r="CU19" s="349"/>
      <c r="CV19" s="349"/>
      <c r="CW19" s="384"/>
      <c r="CX19" s="385" t="s">
        <v>39</v>
      </c>
      <c r="CY19" s="385"/>
      <c r="CZ19" s="385"/>
      <c r="DA19" s="385"/>
      <c r="DB19" s="385"/>
      <c r="DC19" s="385"/>
      <c r="DD19" s="385"/>
      <c r="DE19" s="385"/>
      <c r="DF19" s="385"/>
      <c r="DG19" s="451"/>
      <c r="DH19" s="451"/>
      <c r="DI19" s="451"/>
      <c r="DJ19" s="451"/>
      <c r="DK19" s="451"/>
      <c r="DL19" s="451"/>
      <c r="DM19" s="451"/>
      <c r="DN19" s="451"/>
      <c r="DO19" s="451"/>
      <c r="DP19" s="451"/>
      <c r="DQ19" s="451"/>
      <c r="DR19" s="422" t="s">
        <v>39</v>
      </c>
      <c r="DS19" s="422"/>
      <c r="DT19" s="422"/>
      <c r="DU19" s="422"/>
      <c r="DV19" s="422"/>
      <c r="DW19" s="422"/>
      <c r="DX19" s="422"/>
      <c r="DY19" s="422"/>
      <c r="DZ19" s="385" t="s">
        <v>39</v>
      </c>
      <c r="EA19" s="385"/>
      <c r="EB19" s="385"/>
      <c r="EC19" s="385"/>
      <c r="ED19" s="385"/>
      <c r="EE19" s="385"/>
      <c r="EF19" s="385"/>
      <c r="EG19" s="385"/>
      <c r="EH19" s="385"/>
      <c r="EI19" s="451"/>
      <c r="EJ19" s="451"/>
      <c r="EK19" s="451"/>
      <c r="EL19" s="451"/>
      <c r="EM19" s="451"/>
      <c r="EN19" s="451"/>
      <c r="EO19" s="451"/>
      <c r="EP19" s="451"/>
      <c r="EQ19" s="451"/>
      <c r="ER19" s="451"/>
      <c r="ES19" s="451"/>
      <c r="ET19" s="422" t="s">
        <v>39</v>
      </c>
      <c r="EU19" s="422"/>
      <c r="EV19" s="422"/>
      <c r="EW19" s="422"/>
      <c r="EX19" s="422"/>
      <c r="EY19" s="422"/>
      <c r="EZ19" s="422"/>
      <c r="FA19" s="422"/>
      <c r="FB19" s="303" t="s">
        <v>39</v>
      </c>
      <c r="FC19" s="301"/>
      <c r="FD19" s="301"/>
      <c r="FE19" s="301"/>
      <c r="FF19" s="301"/>
      <c r="FG19" s="301"/>
      <c r="FH19" s="301"/>
      <c r="FI19" s="301"/>
      <c r="FJ19" s="388"/>
    </row>
    <row r="20" spans="69:166" s="22" customFormat="1" ht="12" thickBot="1">
      <c r="BQ20" s="377" t="s">
        <v>36</v>
      </c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448"/>
      <c r="CF20" s="449"/>
      <c r="CG20" s="449"/>
      <c r="CH20" s="449"/>
      <c r="CI20" s="449"/>
      <c r="CJ20" s="449"/>
      <c r="CK20" s="449"/>
      <c r="CL20" s="449"/>
      <c r="CM20" s="449"/>
      <c r="CN20" s="449"/>
      <c r="CO20" s="450"/>
      <c r="CP20" s="362" t="s">
        <v>39</v>
      </c>
      <c r="CQ20" s="363"/>
      <c r="CR20" s="363"/>
      <c r="CS20" s="363"/>
      <c r="CT20" s="363"/>
      <c r="CU20" s="363"/>
      <c r="CV20" s="363"/>
      <c r="CW20" s="364"/>
      <c r="CX20" s="400" t="s">
        <v>39</v>
      </c>
      <c r="CY20" s="400"/>
      <c r="CZ20" s="400"/>
      <c r="DA20" s="400"/>
      <c r="DB20" s="400"/>
      <c r="DC20" s="400"/>
      <c r="DD20" s="400"/>
      <c r="DE20" s="400"/>
      <c r="DF20" s="400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427" t="s">
        <v>39</v>
      </c>
      <c r="DS20" s="427"/>
      <c r="DT20" s="427"/>
      <c r="DU20" s="427"/>
      <c r="DV20" s="427"/>
      <c r="DW20" s="427"/>
      <c r="DX20" s="427"/>
      <c r="DY20" s="427"/>
      <c r="DZ20" s="400" t="s">
        <v>39</v>
      </c>
      <c r="EA20" s="400"/>
      <c r="EB20" s="400"/>
      <c r="EC20" s="400"/>
      <c r="ED20" s="400"/>
      <c r="EE20" s="400"/>
      <c r="EF20" s="400"/>
      <c r="EG20" s="400"/>
      <c r="EH20" s="400"/>
      <c r="EI20" s="447"/>
      <c r="EJ20" s="447"/>
      <c r="EK20" s="447"/>
      <c r="EL20" s="447"/>
      <c r="EM20" s="447"/>
      <c r="EN20" s="447"/>
      <c r="EO20" s="447"/>
      <c r="EP20" s="447"/>
      <c r="EQ20" s="447"/>
      <c r="ER20" s="447"/>
      <c r="ES20" s="447"/>
      <c r="ET20" s="427" t="s">
        <v>39</v>
      </c>
      <c r="EU20" s="427"/>
      <c r="EV20" s="427"/>
      <c r="EW20" s="427"/>
      <c r="EX20" s="427"/>
      <c r="EY20" s="427"/>
      <c r="EZ20" s="427"/>
      <c r="FA20" s="427"/>
      <c r="FB20" s="376" t="s">
        <v>39</v>
      </c>
      <c r="FC20" s="374"/>
      <c r="FD20" s="374"/>
      <c r="FE20" s="374"/>
      <c r="FF20" s="374"/>
      <c r="FG20" s="374"/>
      <c r="FH20" s="374"/>
      <c r="FI20" s="374"/>
      <c r="FJ20" s="387"/>
    </row>
    <row r="22" spans="1:166" s="6" customFormat="1" ht="11.25">
      <c r="A22" s="438" t="s">
        <v>58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/>
      <c r="DW22" s="438"/>
      <c r="DX22" s="438"/>
      <c r="DY22" s="438"/>
      <c r="DZ22" s="438"/>
      <c r="EA22" s="438"/>
      <c r="EB22" s="438"/>
      <c r="EC22" s="438"/>
      <c r="ED22" s="438"/>
      <c r="EE22" s="438"/>
      <c r="EF22" s="438"/>
      <c r="EG22" s="438"/>
      <c r="EH22" s="438"/>
      <c r="EI22" s="438"/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8"/>
      <c r="EZ22" s="438"/>
      <c r="FA22" s="438"/>
      <c r="FB22" s="438"/>
      <c r="FC22" s="438"/>
      <c r="FD22" s="438"/>
      <c r="FE22" s="438"/>
      <c r="FF22" s="438"/>
      <c r="FG22" s="438"/>
      <c r="FH22" s="438"/>
      <c r="FI22" s="438"/>
      <c r="FJ22" s="438"/>
    </row>
    <row r="24" spans="1:166" s="21" customFormat="1" ht="19.5" customHeight="1">
      <c r="A24" s="331" t="s">
        <v>0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59" t="s">
        <v>54</v>
      </c>
      <c r="V24" s="353"/>
      <c r="W24" s="353"/>
      <c r="X24" s="353"/>
      <c r="Y24" s="353"/>
      <c r="Z24" s="353"/>
      <c r="AA24" s="353"/>
      <c r="AB24" s="353"/>
      <c r="AC24" s="354"/>
      <c r="AD24" s="353" t="s">
        <v>33</v>
      </c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4"/>
      <c r="BQ24" s="359" t="s">
        <v>35</v>
      </c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4"/>
      <c r="CE24" s="348" t="s">
        <v>38</v>
      </c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  <c r="EE24" s="349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49"/>
      <c r="ET24" s="349"/>
      <c r="EU24" s="349"/>
      <c r="EV24" s="349"/>
      <c r="EW24" s="349"/>
      <c r="EX24" s="349"/>
      <c r="EY24" s="349"/>
      <c r="EZ24" s="349"/>
      <c r="FA24" s="349"/>
      <c r="FB24" s="349"/>
      <c r="FC24" s="349"/>
      <c r="FD24" s="349"/>
      <c r="FE24" s="349"/>
      <c r="FF24" s="349"/>
      <c r="FG24" s="349"/>
      <c r="FH24" s="349"/>
      <c r="FI24" s="349"/>
      <c r="FJ24" s="349"/>
    </row>
    <row r="25" spans="1:166" s="21" customFormat="1" ht="19.5" customHeight="1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60"/>
      <c r="V25" s="355"/>
      <c r="W25" s="355"/>
      <c r="X25" s="355"/>
      <c r="Y25" s="355"/>
      <c r="Z25" s="355"/>
      <c r="AA25" s="355"/>
      <c r="AB25" s="355"/>
      <c r="AC25" s="356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6"/>
      <c r="BQ25" s="360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6"/>
      <c r="CE25" s="345" t="s">
        <v>46</v>
      </c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34" t="s">
        <v>75</v>
      </c>
      <c r="CS25" s="334"/>
      <c r="CT25" s="334"/>
      <c r="CU25" s="343" t="s">
        <v>26</v>
      </c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4"/>
      <c r="DG25" s="345" t="s">
        <v>46</v>
      </c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34" t="s">
        <v>163</v>
      </c>
      <c r="DU25" s="334"/>
      <c r="DV25" s="334"/>
      <c r="DW25" s="343" t="s">
        <v>26</v>
      </c>
      <c r="DX25" s="343"/>
      <c r="DY25" s="343"/>
      <c r="DZ25" s="343"/>
      <c r="EA25" s="343"/>
      <c r="EB25" s="343"/>
      <c r="EC25" s="343"/>
      <c r="ED25" s="343"/>
      <c r="EE25" s="343"/>
      <c r="EF25" s="343"/>
      <c r="EG25" s="343"/>
      <c r="EH25" s="344"/>
      <c r="EI25" s="345" t="s">
        <v>46</v>
      </c>
      <c r="EJ25" s="346"/>
      <c r="EK25" s="346"/>
      <c r="EL25" s="346"/>
      <c r="EM25" s="346"/>
      <c r="EN25" s="346"/>
      <c r="EO25" s="346"/>
      <c r="EP25" s="346"/>
      <c r="EQ25" s="346"/>
      <c r="ER25" s="346"/>
      <c r="ES25" s="346"/>
      <c r="ET25" s="346"/>
      <c r="EU25" s="346"/>
      <c r="EV25" s="334" t="s">
        <v>172</v>
      </c>
      <c r="EW25" s="334"/>
      <c r="EX25" s="334"/>
      <c r="EY25" s="343" t="s">
        <v>26</v>
      </c>
      <c r="EZ25" s="343"/>
      <c r="FA25" s="343"/>
      <c r="FB25" s="343"/>
      <c r="FC25" s="343"/>
      <c r="FD25" s="343"/>
      <c r="FE25" s="343"/>
      <c r="FF25" s="343"/>
      <c r="FG25" s="343"/>
      <c r="FH25" s="343"/>
      <c r="FI25" s="343"/>
      <c r="FJ25" s="343"/>
    </row>
    <row r="26" spans="1:166" s="21" customFormat="1" ht="19.5" customHeight="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60"/>
      <c r="V26" s="355"/>
      <c r="W26" s="355"/>
      <c r="X26" s="355"/>
      <c r="Y26" s="355"/>
      <c r="Z26" s="355"/>
      <c r="AA26" s="355"/>
      <c r="AB26" s="355"/>
      <c r="AC26" s="356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8"/>
      <c r="BQ26" s="360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6"/>
      <c r="CE26" s="350" t="s">
        <v>43</v>
      </c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2"/>
      <c r="DG26" s="350" t="s">
        <v>44</v>
      </c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  <c r="DT26" s="351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1"/>
      <c r="EF26" s="351"/>
      <c r="EG26" s="351"/>
      <c r="EH26" s="352"/>
      <c r="EI26" s="350" t="s">
        <v>45</v>
      </c>
      <c r="EJ26" s="351"/>
      <c r="EK26" s="351"/>
      <c r="EL26" s="351"/>
      <c r="EM26" s="351"/>
      <c r="EN26" s="351"/>
      <c r="EO26" s="351"/>
      <c r="EP26" s="351"/>
      <c r="EQ26" s="351"/>
      <c r="ER26" s="351"/>
      <c r="ES26" s="351"/>
      <c r="ET26" s="351"/>
      <c r="EU26" s="351"/>
      <c r="EV26" s="351"/>
      <c r="EW26" s="351"/>
      <c r="EX26" s="351"/>
      <c r="EY26" s="351"/>
      <c r="EZ26" s="351"/>
      <c r="FA26" s="351"/>
      <c r="FB26" s="351"/>
      <c r="FC26" s="351"/>
      <c r="FD26" s="351"/>
      <c r="FE26" s="351"/>
      <c r="FF26" s="351"/>
      <c r="FG26" s="351"/>
      <c r="FH26" s="351"/>
      <c r="FI26" s="351"/>
      <c r="FJ26" s="351"/>
    </row>
    <row r="27" spans="1:166" s="21" customFormat="1" ht="37.5" customHeight="1">
      <c r="A27" s="331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61"/>
      <c r="V27" s="357"/>
      <c r="W27" s="357"/>
      <c r="X27" s="357"/>
      <c r="Y27" s="357"/>
      <c r="Z27" s="357"/>
      <c r="AA27" s="357"/>
      <c r="AB27" s="357"/>
      <c r="AC27" s="358"/>
      <c r="AD27" s="331" t="s">
        <v>27</v>
      </c>
      <c r="AE27" s="331"/>
      <c r="AF27" s="331"/>
      <c r="AG27" s="331"/>
      <c r="AH27" s="331"/>
      <c r="AI27" s="331"/>
      <c r="AJ27" s="331"/>
      <c r="AK27" s="331"/>
      <c r="AL27" s="332"/>
      <c r="AM27" s="330" t="s">
        <v>28</v>
      </c>
      <c r="AN27" s="331"/>
      <c r="AO27" s="331"/>
      <c r="AP27" s="331"/>
      <c r="AQ27" s="331"/>
      <c r="AR27" s="331"/>
      <c r="AS27" s="331"/>
      <c r="AT27" s="331"/>
      <c r="AU27" s="332"/>
      <c r="AV27" s="330" t="s">
        <v>72</v>
      </c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2"/>
      <c r="BH27" s="330" t="s">
        <v>34</v>
      </c>
      <c r="BI27" s="331"/>
      <c r="BJ27" s="331"/>
      <c r="BK27" s="331"/>
      <c r="BL27" s="331"/>
      <c r="BM27" s="331"/>
      <c r="BN27" s="331"/>
      <c r="BO27" s="331"/>
      <c r="BP27" s="332"/>
      <c r="BQ27" s="361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8"/>
      <c r="CE27" s="330" t="s">
        <v>40</v>
      </c>
      <c r="CF27" s="331"/>
      <c r="CG27" s="331"/>
      <c r="CH27" s="331"/>
      <c r="CI27" s="331"/>
      <c r="CJ27" s="331"/>
      <c r="CK27" s="331"/>
      <c r="CL27" s="331"/>
      <c r="CM27" s="331"/>
      <c r="CN27" s="331"/>
      <c r="CO27" s="332"/>
      <c r="CP27" s="330" t="s">
        <v>1</v>
      </c>
      <c r="CQ27" s="331"/>
      <c r="CR27" s="331"/>
      <c r="CS27" s="331"/>
      <c r="CT27" s="331"/>
      <c r="CU27" s="331"/>
      <c r="CV27" s="331"/>
      <c r="CW27" s="332"/>
      <c r="CX27" s="331" t="s">
        <v>71</v>
      </c>
      <c r="CY27" s="331"/>
      <c r="CZ27" s="331"/>
      <c r="DA27" s="331"/>
      <c r="DB27" s="331"/>
      <c r="DC27" s="331"/>
      <c r="DD27" s="331"/>
      <c r="DE27" s="331"/>
      <c r="DF27" s="331"/>
      <c r="DG27" s="330" t="s">
        <v>40</v>
      </c>
      <c r="DH27" s="331"/>
      <c r="DI27" s="331"/>
      <c r="DJ27" s="331"/>
      <c r="DK27" s="331"/>
      <c r="DL27" s="331"/>
      <c r="DM27" s="331"/>
      <c r="DN27" s="331"/>
      <c r="DO27" s="331"/>
      <c r="DP27" s="331"/>
      <c r="DQ27" s="332"/>
      <c r="DR27" s="330" t="s">
        <v>1</v>
      </c>
      <c r="DS27" s="331"/>
      <c r="DT27" s="331"/>
      <c r="DU27" s="331"/>
      <c r="DV27" s="331"/>
      <c r="DW27" s="331"/>
      <c r="DX27" s="331"/>
      <c r="DY27" s="332"/>
      <c r="DZ27" s="331" t="s">
        <v>71</v>
      </c>
      <c r="EA27" s="331"/>
      <c r="EB27" s="331"/>
      <c r="EC27" s="331"/>
      <c r="ED27" s="331"/>
      <c r="EE27" s="331"/>
      <c r="EF27" s="331"/>
      <c r="EG27" s="331"/>
      <c r="EH27" s="331"/>
      <c r="EI27" s="330" t="s">
        <v>40</v>
      </c>
      <c r="EJ27" s="331"/>
      <c r="EK27" s="331"/>
      <c r="EL27" s="331"/>
      <c r="EM27" s="331"/>
      <c r="EN27" s="331"/>
      <c r="EO27" s="331"/>
      <c r="EP27" s="331"/>
      <c r="EQ27" s="331"/>
      <c r="ER27" s="331"/>
      <c r="ES27" s="332"/>
      <c r="ET27" s="330" t="s">
        <v>1</v>
      </c>
      <c r="EU27" s="331"/>
      <c r="EV27" s="331"/>
      <c r="EW27" s="331"/>
      <c r="EX27" s="331"/>
      <c r="EY27" s="331"/>
      <c r="EZ27" s="331"/>
      <c r="FA27" s="332"/>
      <c r="FB27" s="331" t="s">
        <v>71</v>
      </c>
      <c r="FC27" s="331"/>
      <c r="FD27" s="331"/>
      <c r="FE27" s="331"/>
      <c r="FF27" s="331"/>
      <c r="FG27" s="331"/>
      <c r="FH27" s="331"/>
      <c r="FI27" s="331"/>
      <c r="FJ27" s="331"/>
    </row>
    <row r="28" spans="1:166" s="21" customFormat="1" ht="12" thickBot="1">
      <c r="A28" s="409">
        <v>1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10"/>
      <c r="U28" s="362">
        <v>2</v>
      </c>
      <c r="V28" s="363"/>
      <c r="W28" s="363"/>
      <c r="X28" s="363"/>
      <c r="Y28" s="363"/>
      <c r="Z28" s="363"/>
      <c r="AA28" s="363"/>
      <c r="AB28" s="363"/>
      <c r="AC28" s="364"/>
      <c r="AD28" s="363">
        <v>3</v>
      </c>
      <c r="AE28" s="363"/>
      <c r="AF28" s="363"/>
      <c r="AG28" s="363"/>
      <c r="AH28" s="363"/>
      <c r="AI28" s="363"/>
      <c r="AJ28" s="363"/>
      <c r="AK28" s="363"/>
      <c r="AL28" s="364"/>
      <c r="AM28" s="362">
        <v>4</v>
      </c>
      <c r="AN28" s="363"/>
      <c r="AO28" s="363"/>
      <c r="AP28" s="363"/>
      <c r="AQ28" s="363"/>
      <c r="AR28" s="363"/>
      <c r="AS28" s="363"/>
      <c r="AT28" s="363"/>
      <c r="AU28" s="364"/>
      <c r="AV28" s="362">
        <v>5</v>
      </c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4"/>
      <c r="BH28" s="362">
        <v>6</v>
      </c>
      <c r="BI28" s="363"/>
      <c r="BJ28" s="363"/>
      <c r="BK28" s="363"/>
      <c r="BL28" s="363"/>
      <c r="BM28" s="363"/>
      <c r="BN28" s="363"/>
      <c r="BO28" s="363"/>
      <c r="BP28" s="364"/>
      <c r="BQ28" s="365">
        <v>7</v>
      </c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7"/>
      <c r="CE28" s="365">
        <v>8</v>
      </c>
      <c r="CF28" s="366"/>
      <c r="CG28" s="366"/>
      <c r="CH28" s="366"/>
      <c r="CI28" s="366"/>
      <c r="CJ28" s="366"/>
      <c r="CK28" s="366"/>
      <c r="CL28" s="366"/>
      <c r="CM28" s="366"/>
      <c r="CN28" s="366"/>
      <c r="CO28" s="367"/>
      <c r="CP28" s="362">
        <v>9</v>
      </c>
      <c r="CQ28" s="363"/>
      <c r="CR28" s="363"/>
      <c r="CS28" s="363"/>
      <c r="CT28" s="363"/>
      <c r="CU28" s="363"/>
      <c r="CV28" s="363"/>
      <c r="CW28" s="364"/>
      <c r="CX28" s="363">
        <v>10</v>
      </c>
      <c r="CY28" s="363"/>
      <c r="CZ28" s="363"/>
      <c r="DA28" s="363"/>
      <c r="DB28" s="363"/>
      <c r="DC28" s="363"/>
      <c r="DD28" s="363"/>
      <c r="DE28" s="363"/>
      <c r="DF28" s="363"/>
      <c r="DG28" s="365">
        <v>11</v>
      </c>
      <c r="DH28" s="366"/>
      <c r="DI28" s="366"/>
      <c r="DJ28" s="366"/>
      <c r="DK28" s="366"/>
      <c r="DL28" s="366"/>
      <c r="DM28" s="366"/>
      <c r="DN28" s="366"/>
      <c r="DO28" s="366"/>
      <c r="DP28" s="366"/>
      <c r="DQ28" s="367"/>
      <c r="DR28" s="362">
        <v>12</v>
      </c>
      <c r="DS28" s="363"/>
      <c r="DT28" s="363"/>
      <c r="DU28" s="363"/>
      <c r="DV28" s="363"/>
      <c r="DW28" s="363"/>
      <c r="DX28" s="363"/>
      <c r="DY28" s="364"/>
      <c r="DZ28" s="363">
        <v>13</v>
      </c>
      <c r="EA28" s="363"/>
      <c r="EB28" s="363"/>
      <c r="EC28" s="363"/>
      <c r="ED28" s="363"/>
      <c r="EE28" s="363"/>
      <c r="EF28" s="363"/>
      <c r="EG28" s="363"/>
      <c r="EH28" s="363"/>
      <c r="EI28" s="365">
        <v>14</v>
      </c>
      <c r="EJ28" s="366"/>
      <c r="EK28" s="366"/>
      <c r="EL28" s="366"/>
      <c r="EM28" s="366"/>
      <c r="EN28" s="366"/>
      <c r="EO28" s="366"/>
      <c r="EP28" s="366"/>
      <c r="EQ28" s="366"/>
      <c r="ER28" s="366"/>
      <c r="ES28" s="367"/>
      <c r="ET28" s="362">
        <v>15</v>
      </c>
      <c r="EU28" s="363"/>
      <c r="EV28" s="363"/>
      <c r="EW28" s="363"/>
      <c r="EX28" s="363"/>
      <c r="EY28" s="363"/>
      <c r="EZ28" s="363"/>
      <c r="FA28" s="364"/>
      <c r="FB28" s="363">
        <v>16</v>
      </c>
      <c r="FC28" s="363"/>
      <c r="FD28" s="363"/>
      <c r="FE28" s="363"/>
      <c r="FF28" s="363"/>
      <c r="FG28" s="363"/>
      <c r="FH28" s="363"/>
      <c r="FI28" s="363"/>
      <c r="FJ28" s="363"/>
    </row>
    <row r="29" spans="1:166" s="22" customFormat="1" ht="12.75" customHeight="1">
      <c r="A29" s="407"/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8"/>
      <c r="U29" s="371"/>
      <c r="V29" s="288"/>
      <c r="W29" s="288"/>
      <c r="X29" s="288"/>
      <c r="Y29" s="288"/>
      <c r="Z29" s="288"/>
      <c r="AA29" s="288"/>
      <c r="AB29" s="288"/>
      <c r="AC29" s="288"/>
      <c r="AD29" s="372"/>
      <c r="AE29" s="288"/>
      <c r="AF29" s="288"/>
      <c r="AG29" s="288"/>
      <c r="AH29" s="288"/>
      <c r="AI29" s="288"/>
      <c r="AJ29" s="288"/>
      <c r="AK29" s="288"/>
      <c r="AL29" s="289"/>
      <c r="AM29" s="372"/>
      <c r="AN29" s="288"/>
      <c r="AO29" s="288"/>
      <c r="AP29" s="288"/>
      <c r="AQ29" s="288"/>
      <c r="AR29" s="288"/>
      <c r="AS29" s="288"/>
      <c r="AT29" s="288"/>
      <c r="AU29" s="289"/>
      <c r="AV29" s="372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9"/>
      <c r="BH29" s="372"/>
      <c r="BI29" s="288"/>
      <c r="BJ29" s="288"/>
      <c r="BK29" s="288"/>
      <c r="BL29" s="288"/>
      <c r="BM29" s="288"/>
      <c r="BN29" s="288"/>
      <c r="BO29" s="288"/>
      <c r="BP29" s="289"/>
      <c r="BQ29" s="372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9"/>
      <c r="CE29" s="290"/>
      <c r="CF29" s="291"/>
      <c r="CG29" s="291"/>
      <c r="CH29" s="291"/>
      <c r="CI29" s="291"/>
      <c r="CJ29" s="291"/>
      <c r="CK29" s="291"/>
      <c r="CL29" s="291"/>
      <c r="CM29" s="291"/>
      <c r="CN29" s="291"/>
      <c r="CO29" s="292"/>
      <c r="CP29" s="290"/>
      <c r="CQ29" s="291"/>
      <c r="CR29" s="291"/>
      <c r="CS29" s="291"/>
      <c r="CT29" s="291"/>
      <c r="CU29" s="291"/>
      <c r="CV29" s="291"/>
      <c r="CW29" s="292"/>
      <c r="CX29" s="288"/>
      <c r="CY29" s="288"/>
      <c r="CZ29" s="288"/>
      <c r="DA29" s="288"/>
      <c r="DB29" s="288"/>
      <c r="DC29" s="288"/>
      <c r="DD29" s="288"/>
      <c r="DE29" s="288"/>
      <c r="DF29" s="289"/>
      <c r="DG29" s="290"/>
      <c r="DH29" s="291"/>
      <c r="DI29" s="291"/>
      <c r="DJ29" s="291"/>
      <c r="DK29" s="291"/>
      <c r="DL29" s="291"/>
      <c r="DM29" s="291"/>
      <c r="DN29" s="291"/>
      <c r="DO29" s="291"/>
      <c r="DP29" s="291"/>
      <c r="DQ29" s="292"/>
      <c r="DR29" s="290"/>
      <c r="DS29" s="291"/>
      <c r="DT29" s="291"/>
      <c r="DU29" s="291"/>
      <c r="DV29" s="291"/>
      <c r="DW29" s="291"/>
      <c r="DX29" s="291"/>
      <c r="DY29" s="292"/>
      <c r="DZ29" s="288"/>
      <c r="EA29" s="288"/>
      <c r="EB29" s="288"/>
      <c r="EC29" s="288"/>
      <c r="ED29" s="288"/>
      <c r="EE29" s="288"/>
      <c r="EF29" s="288"/>
      <c r="EG29" s="288"/>
      <c r="EH29" s="289"/>
      <c r="EI29" s="290"/>
      <c r="EJ29" s="291"/>
      <c r="EK29" s="291"/>
      <c r="EL29" s="291"/>
      <c r="EM29" s="291"/>
      <c r="EN29" s="291"/>
      <c r="EO29" s="291"/>
      <c r="EP29" s="291"/>
      <c r="EQ29" s="291"/>
      <c r="ER29" s="291"/>
      <c r="ES29" s="292"/>
      <c r="ET29" s="290"/>
      <c r="EU29" s="291"/>
      <c r="EV29" s="291"/>
      <c r="EW29" s="291"/>
      <c r="EX29" s="291"/>
      <c r="EY29" s="291"/>
      <c r="EZ29" s="291"/>
      <c r="FA29" s="292"/>
      <c r="FB29" s="372"/>
      <c r="FC29" s="288"/>
      <c r="FD29" s="288"/>
      <c r="FE29" s="288"/>
      <c r="FF29" s="288"/>
      <c r="FG29" s="288"/>
      <c r="FH29" s="288"/>
      <c r="FI29" s="288"/>
      <c r="FJ29" s="434"/>
    </row>
    <row r="30" spans="1:166" s="22" customFormat="1" ht="12.75" customHeight="1" thickBot="1">
      <c r="A30" s="407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8"/>
      <c r="U30" s="373"/>
      <c r="V30" s="374"/>
      <c r="W30" s="374"/>
      <c r="X30" s="374"/>
      <c r="Y30" s="374"/>
      <c r="Z30" s="374"/>
      <c r="AA30" s="374"/>
      <c r="AB30" s="374"/>
      <c r="AC30" s="374"/>
      <c r="AD30" s="303"/>
      <c r="AE30" s="301"/>
      <c r="AF30" s="301"/>
      <c r="AG30" s="301"/>
      <c r="AH30" s="301"/>
      <c r="AI30" s="301"/>
      <c r="AJ30" s="301"/>
      <c r="AK30" s="301"/>
      <c r="AL30" s="302"/>
      <c r="AM30" s="303"/>
      <c r="AN30" s="301"/>
      <c r="AO30" s="301"/>
      <c r="AP30" s="301"/>
      <c r="AQ30" s="301"/>
      <c r="AR30" s="301"/>
      <c r="AS30" s="301"/>
      <c r="AT30" s="301"/>
      <c r="AU30" s="302"/>
      <c r="AV30" s="303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2"/>
      <c r="BH30" s="303"/>
      <c r="BI30" s="301"/>
      <c r="BJ30" s="301"/>
      <c r="BK30" s="301"/>
      <c r="BL30" s="301"/>
      <c r="BM30" s="301"/>
      <c r="BN30" s="301"/>
      <c r="BO30" s="301"/>
      <c r="BP30" s="302"/>
      <c r="BQ30" s="303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2"/>
      <c r="CE30" s="348"/>
      <c r="CF30" s="349"/>
      <c r="CG30" s="349"/>
      <c r="CH30" s="349"/>
      <c r="CI30" s="349"/>
      <c r="CJ30" s="349"/>
      <c r="CK30" s="349"/>
      <c r="CL30" s="349"/>
      <c r="CM30" s="349"/>
      <c r="CN30" s="349"/>
      <c r="CO30" s="384"/>
      <c r="CP30" s="348"/>
      <c r="CQ30" s="349"/>
      <c r="CR30" s="349"/>
      <c r="CS30" s="349"/>
      <c r="CT30" s="349"/>
      <c r="CU30" s="349"/>
      <c r="CV30" s="349"/>
      <c r="CW30" s="384"/>
      <c r="CX30" s="301"/>
      <c r="CY30" s="301"/>
      <c r="CZ30" s="301"/>
      <c r="DA30" s="301"/>
      <c r="DB30" s="301"/>
      <c r="DC30" s="301"/>
      <c r="DD30" s="301"/>
      <c r="DE30" s="301"/>
      <c r="DF30" s="302"/>
      <c r="DG30" s="348"/>
      <c r="DH30" s="349"/>
      <c r="DI30" s="349"/>
      <c r="DJ30" s="349"/>
      <c r="DK30" s="349"/>
      <c r="DL30" s="349"/>
      <c r="DM30" s="349"/>
      <c r="DN30" s="349"/>
      <c r="DO30" s="349"/>
      <c r="DP30" s="349"/>
      <c r="DQ30" s="384"/>
      <c r="DR30" s="348"/>
      <c r="DS30" s="349"/>
      <c r="DT30" s="349"/>
      <c r="DU30" s="349"/>
      <c r="DV30" s="349"/>
      <c r="DW30" s="349"/>
      <c r="DX30" s="349"/>
      <c r="DY30" s="384"/>
      <c r="DZ30" s="301"/>
      <c r="EA30" s="301"/>
      <c r="EB30" s="301"/>
      <c r="EC30" s="301"/>
      <c r="ED30" s="301"/>
      <c r="EE30" s="301"/>
      <c r="EF30" s="301"/>
      <c r="EG30" s="301"/>
      <c r="EH30" s="302"/>
      <c r="EI30" s="348"/>
      <c r="EJ30" s="349"/>
      <c r="EK30" s="349"/>
      <c r="EL30" s="349"/>
      <c r="EM30" s="349"/>
      <c r="EN30" s="349"/>
      <c r="EO30" s="349"/>
      <c r="EP30" s="349"/>
      <c r="EQ30" s="349"/>
      <c r="ER30" s="349"/>
      <c r="ES30" s="384"/>
      <c r="ET30" s="348"/>
      <c r="EU30" s="349"/>
      <c r="EV30" s="349"/>
      <c r="EW30" s="349"/>
      <c r="EX30" s="349"/>
      <c r="EY30" s="349"/>
      <c r="EZ30" s="349"/>
      <c r="FA30" s="384"/>
      <c r="FB30" s="303"/>
      <c r="FC30" s="301"/>
      <c r="FD30" s="301"/>
      <c r="FE30" s="301"/>
      <c r="FF30" s="301"/>
      <c r="FG30" s="301"/>
      <c r="FH30" s="301"/>
      <c r="FI30" s="301"/>
      <c r="FJ30" s="388"/>
    </row>
    <row r="31" spans="1:166" s="22" customFormat="1" ht="13.5" customHeight="1" thickBot="1">
      <c r="A31" s="411" t="s">
        <v>37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2"/>
      <c r="AE31" s="413"/>
      <c r="AF31" s="413"/>
      <c r="AG31" s="413"/>
      <c r="AH31" s="413"/>
      <c r="AI31" s="413"/>
      <c r="AJ31" s="413"/>
      <c r="AK31" s="413"/>
      <c r="AL31" s="414"/>
      <c r="AM31" s="417"/>
      <c r="AN31" s="413"/>
      <c r="AO31" s="413"/>
      <c r="AP31" s="413"/>
      <c r="AQ31" s="413"/>
      <c r="AR31" s="413"/>
      <c r="AS31" s="413"/>
      <c r="AT31" s="413"/>
      <c r="AU31" s="414"/>
      <c r="AV31" s="417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4"/>
      <c r="BH31" s="417"/>
      <c r="BI31" s="413"/>
      <c r="BJ31" s="413"/>
      <c r="BK31" s="413"/>
      <c r="BL31" s="413"/>
      <c r="BM31" s="413"/>
      <c r="BN31" s="413"/>
      <c r="BO31" s="413"/>
      <c r="BP31" s="414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35"/>
      <c r="CF31" s="436"/>
      <c r="CG31" s="436"/>
      <c r="CH31" s="436"/>
      <c r="CI31" s="436"/>
      <c r="CJ31" s="436"/>
      <c r="CK31" s="436"/>
      <c r="CL31" s="436"/>
      <c r="CM31" s="436"/>
      <c r="CN31" s="436"/>
      <c r="CO31" s="437"/>
      <c r="CP31" s="348" t="s">
        <v>39</v>
      </c>
      <c r="CQ31" s="349"/>
      <c r="CR31" s="349"/>
      <c r="CS31" s="349"/>
      <c r="CT31" s="349"/>
      <c r="CU31" s="349"/>
      <c r="CV31" s="349"/>
      <c r="CW31" s="384"/>
      <c r="CX31" s="385" t="s">
        <v>39</v>
      </c>
      <c r="CY31" s="385"/>
      <c r="CZ31" s="385"/>
      <c r="DA31" s="385"/>
      <c r="DB31" s="385"/>
      <c r="DC31" s="385"/>
      <c r="DD31" s="385"/>
      <c r="DE31" s="385"/>
      <c r="DF31" s="385"/>
      <c r="DG31" s="422"/>
      <c r="DH31" s="422"/>
      <c r="DI31" s="422"/>
      <c r="DJ31" s="422"/>
      <c r="DK31" s="422"/>
      <c r="DL31" s="422"/>
      <c r="DM31" s="422"/>
      <c r="DN31" s="422"/>
      <c r="DO31" s="422"/>
      <c r="DP31" s="422"/>
      <c r="DQ31" s="422"/>
      <c r="DR31" s="422" t="s">
        <v>39</v>
      </c>
      <c r="DS31" s="422"/>
      <c r="DT31" s="422"/>
      <c r="DU31" s="422"/>
      <c r="DV31" s="422"/>
      <c r="DW31" s="422"/>
      <c r="DX31" s="422"/>
      <c r="DY31" s="422"/>
      <c r="DZ31" s="385" t="s">
        <v>39</v>
      </c>
      <c r="EA31" s="385"/>
      <c r="EB31" s="385"/>
      <c r="EC31" s="385"/>
      <c r="ED31" s="385"/>
      <c r="EE31" s="385"/>
      <c r="EF31" s="385"/>
      <c r="EG31" s="385"/>
      <c r="EH31" s="385"/>
      <c r="EI31" s="422"/>
      <c r="EJ31" s="422"/>
      <c r="EK31" s="422"/>
      <c r="EL31" s="422"/>
      <c r="EM31" s="422"/>
      <c r="EN31" s="422"/>
      <c r="EO31" s="422"/>
      <c r="EP31" s="422"/>
      <c r="EQ31" s="422"/>
      <c r="ER31" s="422"/>
      <c r="ES31" s="422"/>
      <c r="ET31" s="422" t="s">
        <v>39</v>
      </c>
      <c r="EU31" s="422"/>
      <c r="EV31" s="422"/>
      <c r="EW31" s="422"/>
      <c r="EX31" s="422"/>
      <c r="EY31" s="422"/>
      <c r="EZ31" s="422"/>
      <c r="FA31" s="422"/>
      <c r="FB31" s="303" t="s">
        <v>39</v>
      </c>
      <c r="FC31" s="301"/>
      <c r="FD31" s="301"/>
      <c r="FE31" s="301"/>
      <c r="FF31" s="301"/>
      <c r="FG31" s="301"/>
      <c r="FH31" s="301"/>
      <c r="FI31" s="301"/>
      <c r="FJ31" s="388"/>
    </row>
    <row r="32" spans="69:166" s="22" customFormat="1" ht="12" thickBot="1">
      <c r="BQ32" s="377" t="s">
        <v>36</v>
      </c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440"/>
      <c r="CF32" s="363"/>
      <c r="CG32" s="363"/>
      <c r="CH32" s="363"/>
      <c r="CI32" s="363"/>
      <c r="CJ32" s="363"/>
      <c r="CK32" s="363"/>
      <c r="CL32" s="363"/>
      <c r="CM32" s="363"/>
      <c r="CN32" s="363"/>
      <c r="CO32" s="364"/>
      <c r="CP32" s="362" t="s">
        <v>39</v>
      </c>
      <c r="CQ32" s="363"/>
      <c r="CR32" s="363"/>
      <c r="CS32" s="363"/>
      <c r="CT32" s="363"/>
      <c r="CU32" s="363"/>
      <c r="CV32" s="363"/>
      <c r="CW32" s="364"/>
      <c r="CX32" s="400" t="s">
        <v>39</v>
      </c>
      <c r="CY32" s="400"/>
      <c r="CZ32" s="400"/>
      <c r="DA32" s="400"/>
      <c r="DB32" s="400"/>
      <c r="DC32" s="400"/>
      <c r="DD32" s="400"/>
      <c r="DE32" s="400"/>
      <c r="DF32" s="400"/>
      <c r="DG32" s="427"/>
      <c r="DH32" s="427"/>
      <c r="DI32" s="427"/>
      <c r="DJ32" s="427"/>
      <c r="DK32" s="427"/>
      <c r="DL32" s="427"/>
      <c r="DM32" s="427"/>
      <c r="DN32" s="427"/>
      <c r="DO32" s="427"/>
      <c r="DP32" s="427"/>
      <c r="DQ32" s="427"/>
      <c r="DR32" s="427" t="s">
        <v>39</v>
      </c>
      <c r="DS32" s="427"/>
      <c r="DT32" s="427"/>
      <c r="DU32" s="427"/>
      <c r="DV32" s="427"/>
      <c r="DW32" s="427"/>
      <c r="DX32" s="427"/>
      <c r="DY32" s="427"/>
      <c r="DZ32" s="400" t="s">
        <v>39</v>
      </c>
      <c r="EA32" s="400"/>
      <c r="EB32" s="400"/>
      <c r="EC32" s="400"/>
      <c r="ED32" s="400"/>
      <c r="EE32" s="400"/>
      <c r="EF32" s="400"/>
      <c r="EG32" s="400"/>
      <c r="EH32" s="400"/>
      <c r="EI32" s="427"/>
      <c r="EJ32" s="427"/>
      <c r="EK32" s="427"/>
      <c r="EL32" s="427"/>
      <c r="EM32" s="427"/>
      <c r="EN32" s="427"/>
      <c r="EO32" s="427"/>
      <c r="EP32" s="427"/>
      <c r="EQ32" s="427"/>
      <c r="ER32" s="427"/>
      <c r="ES32" s="427"/>
      <c r="ET32" s="427" t="s">
        <v>39</v>
      </c>
      <c r="EU32" s="427"/>
      <c r="EV32" s="427"/>
      <c r="EW32" s="427"/>
      <c r="EX32" s="427"/>
      <c r="EY32" s="427"/>
      <c r="EZ32" s="427"/>
      <c r="FA32" s="427"/>
      <c r="FB32" s="376" t="s">
        <v>39</v>
      </c>
      <c r="FC32" s="374"/>
      <c r="FD32" s="374"/>
      <c r="FE32" s="374"/>
      <c r="FF32" s="374"/>
      <c r="FG32" s="374"/>
      <c r="FH32" s="374"/>
      <c r="FI32" s="374"/>
      <c r="FJ32" s="387"/>
    </row>
    <row r="34" spans="1:166" s="6" customFormat="1" ht="12" customHeight="1">
      <c r="A34" s="438" t="s">
        <v>59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8"/>
      <c r="DL34" s="438"/>
      <c r="DM34" s="438"/>
      <c r="DN34" s="438"/>
      <c r="DO34" s="438"/>
      <c r="DP34" s="438"/>
      <c r="DQ34" s="438"/>
      <c r="DR34" s="438"/>
      <c r="DS34" s="438"/>
      <c r="DT34" s="438"/>
      <c r="DU34" s="438"/>
      <c r="DV34" s="438"/>
      <c r="DW34" s="438"/>
      <c r="DX34" s="438"/>
      <c r="DY34" s="438"/>
      <c r="DZ34" s="438"/>
      <c r="EA34" s="438"/>
      <c r="EB34" s="438"/>
      <c r="EC34" s="438"/>
      <c r="ED34" s="438"/>
      <c r="EE34" s="438"/>
      <c r="EF34" s="438"/>
      <c r="EG34" s="438"/>
      <c r="EH34" s="438"/>
      <c r="EI34" s="438"/>
      <c r="EJ34" s="438"/>
      <c r="EK34" s="438"/>
      <c r="EL34" s="438"/>
      <c r="EM34" s="438"/>
      <c r="EN34" s="438"/>
      <c r="EO34" s="438"/>
      <c r="EP34" s="438"/>
      <c r="EQ34" s="438"/>
      <c r="ER34" s="438"/>
      <c r="ES34" s="438"/>
      <c r="ET34" s="438"/>
      <c r="EU34" s="438"/>
      <c r="EV34" s="438"/>
      <c r="EW34" s="438"/>
      <c r="EX34" s="438"/>
      <c r="EY34" s="438"/>
      <c r="EZ34" s="438"/>
      <c r="FA34" s="438"/>
      <c r="FB34" s="438"/>
      <c r="FC34" s="438"/>
      <c r="FD34" s="438"/>
      <c r="FE34" s="438"/>
      <c r="FF34" s="438"/>
      <c r="FG34" s="438"/>
      <c r="FH34" s="438"/>
      <c r="FI34" s="438"/>
      <c r="FJ34" s="438"/>
    </row>
    <row r="36" spans="1:166" s="21" customFormat="1" ht="12" customHeight="1">
      <c r="A36" s="331" t="s">
        <v>60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2"/>
      <c r="BG36" s="345" t="s">
        <v>46</v>
      </c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445" t="s">
        <v>75</v>
      </c>
      <c r="BY36" s="445"/>
      <c r="BZ36" s="445"/>
      <c r="CA36" s="343" t="s">
        <v>26</v>
      </c>
      <c r="CB36" s="343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4"/>
      <c r="CQ36" s="345" t="s">
        <v>46</v>
      </c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6"/>
      <c r="DF36" s="346"/>
      <c r="DG36" s="346"/>
      <c r="DH36" s="445" t="s">
        <v>163</v>
      </c>
      <c r="DI36" s="445"/>
      <c r="DJ36" s="445"/>
      <c r="DK36" s="343" t="s">
        <v>26</v>
      </c>
      <c r="DL36" s="343"/>
      <c r="DM36" s="343"/>
      <c r="DN36" s="343"/>
      <c r="DO36" s="343"/>
      <c r="DP36" s="343"/>
      <c r="DQ36" s="343"/>
      <c r="DR36" s="343"/>
      <c r="DS36" s="343"/>
      <c r="DT36" s="343"/>
      <c r="DU36" s="343"/>
      <c r="DV36" s="343"/>
      <c r="DW36" s="343"/>
      <c r="DX36" s="343"/>
      <c r="DY36" s="343"/>
      <c r="DZ36" s="344"/>
      <c r="EA36" s="345" t="s">
        <v>46</v>
      </c>
      <c r="EB36" s="346"/>
      <c r="EC36" s="346"/>
      <c r="ED36" s="346"/>
      <c r="EE36" s="346"/>
      <c r="EF36" s="346"/>
      <c r="EG36" s="346"/>
      <c r="EH36" s="346"/>
      <c r="EI36" s="346"/>
      <c r="EJ36" s="346"/>
      <c r="EK36" s="346"/>
      <c r="EL36" s="346"/>
      <c r="EM36" s="346"/>
      <c r="EN36" s="346"/>
      <c r="EO36" s="346"/>
      <c r="EP36" s="346"/>
      <c r="EQ36" s="346"/>
      <c r="ER36" s="445" t="s">
        <v>172</v>
      </c>
      <c r="ES36" s="445"/>
      <c r="ET36" s="445"/>
      <c r="EU36" s="343" t="s">
        <v>26</v>
      </c>
      <c r="EV36" s="343"/>
      <c r="EW36" s="343"/>
      <c r="EX36" s="343"/>
      <c r="EY36" s="343"/>
      <c r="EZ36" s="343"/>
      <c r="FA36" s="343"/>
      <c r="FB36" s="343"/>
      <c r="FC36" s="343"/>
      <c r="FD36" s="343"/>
      <c r="FE36" s="343"/>
      <c r="FF36" s="343"/>
      <c r="FG36" s="343"/>
      <c r="FH36" s="343"/>
      <c r="FI36" s="343"/>
      <c r="FJ36" s="343"/>
    </row>
    <row r="37" spans="1:166" s="21" customFormat="1" ht="6" customHeight="1">
      <c r="A37" s="353" t="s">
        <v>61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4"/>
      <c r="AJ37" s="359" t="s">
        <v>62</v>
      </c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4"/>
      <c r="BG37" s="443"/>
      <c r="BH37" s="444"/>
      <c r="BI37" s="444"/>
      <c r="BJ37" s="444"/>
      <c r="BK37" s="444"/>
      <c r="BL37" s="444"/>
      <c r="BM37" s="444"/>
      <c r="BN37" s="444"/>
      <c r="BO37" s="444"/>
      <c r="BP37" s="444"/>
      <c r="BQ37" s="444"/>
      <c r="BR37" s="444"/>
      <c r="BS37" s="444"/>
      <c r="BT37" s="444"/>
      <c r="BU37" s="444"/>
      <c r="BV37" s="444"/>
      <c r="BW37" s="444"/>
      <c r="BX37" s="446"/>
      <c r="BY37" s="446"/>
      <c r="BZ37" s="446"/>
      <c r="CA37" s="441"/>
      <c r="CB37" s="441"/>
      <c r="CC37" s="441"/>
      <c r="CD37" s="441"/>
      <c r="CE37" s="441"/>
      <c r="CF37" s="441"/>
      <c r="CG37" s="441"/>
      <c r="CH37" s="441"/>
      <c r="CI37" s="441"/>
      <c r="CJ37" s="441"/>
      <c r="CK37" s="441"/>
      <c r="CL37" s="441"/>
      <c r="CM37" s="441"/>
      <c r="CN37" s="441"/>
      <c r="CO37" s="441"/>
      <c r="CP37" s="442"/>
      <c r="CQ37" s="443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6"/>
      <c r="DI37" s="446"/>
      <c r="DJ37" s="446"/>
      <c r="DK37" s="441"/>
      <c r="DL37" s="441"/>
      <c r="DM37" s="441"/>
      <c r="DN37" s="441"/>
      <c r="DO37" s="441"/>
      <c r="DP37" s="441"/>
      <c r="DQ37" s="441"/>
      <c r="DR37" s="441"/>
      <c r="DS37" s="441"/>
      <c r="DT37" s="441"/>
      <c r="DU37" s="441"/>
      <c r="DV37" s="441"/>
      <c r="DW37" s="441"/>
      <c r="DX37" s="441"/>
      <c r="DY37" s="441"/>
      <c r="DZ37" s="442"/>
      <c r="EA37" s="443"/>
      <c r="EB37" s="444"/>
      <c r="EC37" s="444"/>
      <c r="ED37" s="444"/>
      <c r="EE37" s="444"/>
      <c r="EF37" s="444"/>
      <c r="EG37" s="444"/>
      <c r="EH37" s="444"/>
      <c r="EI37" s="444"/>
      <c r="EJ37" s="444"/>
      <c r="EK37" s="444"/>
      <c r="EL37" s="444"/>
      <c r="EM37" s="444"/>
      <c r="EN37" s="444"/>
      <c r="EO37" s="444"/>
      <c r="EP37" s="444"/>
      <c r="EQ37" s="444"/>
      <c r="ER37" s="446"/>
      <c r="ES37" s="446"/>
      <c r="ET37" s="446"/>
      <c r="EU37" s="441"/>
      <c r="EV37" s="441"/>
      <c r="EW37" s="441"/>
      <c r="EX37" s="441"/>
      <c r="EY37" s="441"/>
      <c r="EZ37" s="441"/>
      <c r="FA37" s="441"/>
      <c r="FB37" s="441"/>
      <c r="FC37" s="441"/>
      <c r="FD37" s="441"/>
      <c r="FE37" s="441"/>
      <c r="FF37" s="441"/>
      <c r="FG37" s="441"/>
      <c r="FH37" s="441"/>
      <c r="FI37" s="441"/>
      <c r="FJ37" s="441"/>
    </row>
    <row r="38" spans="1:166" s="21" customFormat="1" ht="18" customHeight="1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8"/>
      <c r="AJ38" s="361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8"/>
      <c r="BG38" s="350" t="s">
        <v>43</v>
      </c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0" t="s">
        <v>44</v>
      </c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1"/>
      <c r="DZ38" s="352"/>
      <c r="EA38" s="351" t="s">
        <v>45</v>
      </c>
      <c r="EB38" s="351"/>
      <c r="EC38" s="351"/>
      <c r="ED38" s="351"/>
      <c r="EE38" s="351"/>
      <c r="EF38" s="351"/>
      <c r="EG38" s="351"/>
      <c r="EH38" s="351"/>
      <c r="EI38" s="351"/>
      <c r="EJ38" s="351"/>
      <c r="EK38" s="351"/>
      <c r="EL38" s="351"/>
      <c r="EM38" s="351"/>
      <c r="EN38" s="351"/>
      <c r="EO38" s="351"/>
      <c r="EP38" s="351"/>
      <c r="EQ38" s="351"/>
      <c r="ER38" s="351"/>
      <c r="ES38" s="351"/>
      <c r="ET38" s="351"/>
      <c r="EU38" s="351"/>
      <c r="EV38" s="351"/>
      <c r="EW38" s="351"/>
      <c r="EX38" s="351"/>
      <c r="EY38" s="351"/>
      <c r="EZ38" s="351"/>
      <c r="FA38" s="351"/>
      <c r="FB38" s="351"/>
      <c r="FC38" s="351"/>
      <c r="FD38" s="351"/>
      <c r="FE38" s="351"/>
      <c r="FF38" s="351"/>
      <c r="FG38" s="351"/>
      <c r="FH38" s="351"/>
      <c r="FI38" s="351"/>
      <c r="FJ38" s="351"/>
    </row>
    <row r="39" spans="1:166" s="21" customFormat="1" ht="13.5" customHeight="1" thickBot="1">
      <c r="A39" s="363">
        <v>1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4"/>
      <c r="AJ39" s="362">
        <v>2</v>
      </c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4"/>
      <c r="BG39" s="362">
        <v>3</v>
      </c>
      <c r="BH39" s="363"/>
      <c r="BI39" s="363"/>
      <c r="BJ39" s="363"/>
      <c r="BK39" s="363"/>
      <c r="BL39" s="363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4"/>
      <c r="CQ39" s="362">
        <v>4</v>
      </c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3"/>
      <c r="DJ39" s="363"/>
      <c r="DK39" s="363"/>
      <c r="DL39" s="363"/>
      <c r="DM39" s="363"/>
      <c r="DN39" s="363"/>
      <c r="DO39" s="363"/>
      <c r="DP39" s="363"/>
      <c r="DQ39" s="363"/>
      <c r="DR39" s="363"/>
      <c r="DS39" s="363"/>
      <c r="DT39" s="363"/>
      <c r="DU39" s="363"/>
      <c r="DV39" s="363"/>
      <c r="DW39" s="363"/>
      <c r="DX39" s="363"/>
      <c r="DY39" s="363"/>
      <c r="DZ39" s="364"/>
      <c r="EA39" s="362">
        <v>5</v>
      </c>
      <c r="EB39" s="363"/>
      <c r="EC39" s="363"/>
      <c r="ED39" s="363"/>
      <c r="EE39" s="363"/>
      <c r="EF39" s="363"/>
      <c r="EG39" s="363"/>
      <c r="EH39" s="363"/>
      <c r="EI39" s="363"/>
      <c r="EJ39" s="363"/>
      <c r="EK39" s="363"/>
      <c r="EL39" s="363"/>
      <c r="EM39" s="363"/>
      <c r="EN39" s="363"/>
      <c r="EO39" s="363"/>
      <c r="EP39" s="363"/>
      <c r="EQ39" s="363"/>
      <c r="ER39" s="363"/>
      <c r="ES39" s="363"/>
      <c r="ET39" s="363"/>
      <c r="EU39" s="363"/>
      <c r="EV39" s="363"/>
      <c r="EW39" s="363"/>
      <c r="EX39" s="363"/>
      <c r="EY39" s="363"/>
      <c r="EZ39" s="363"/>
      <c r="FA39" s="363"/>
      <c r="FB39" s="363"/>
      <c r="FC39" s="363"/>
      <c r="FD39" s="363"/>
      <c r="FE39" s="363"/>
      <c r="FF39" s="363"/>
      <c r="FG39" s="363"/>
      <c r="FH39" s="363"/>
      <c r="FI39" s="363"/>
      <c r="FJ39" s="363"/>
    </row>
    <row r="40" spans="1:166" s="22" customFormat="1" ht="12.75" customHeight="1">
      <c r="A40" s="455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372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9"/>
      <c r="BG40" s="290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2"/>
      <c r="CQ40" s="290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2"/>
      <c r="EA40" s="290"/>
      <c r="EB40" s="291"/>
      <c r="EC40" s="291"/>
      <c r="ED40" s="291"/>
      <c r="EE40" s="291"/>
      <c r="EF40" s="291"/>
      <c r="EG40" s="291"/>
      <c r="EH40" s="291"/>
      <c r="EI40" s="291"/>
      <c r="EJ40" s="291"/>
      <c r="EK40" s="291"/>
      <c r="EL40" s="291"/>
      <c r="EM40" s="291"/>
      <c r="EN40" s="291"/>
      <c r="EO40" s="291"/>
      <c r="EP40" s="291"/>
      <c r="EQ40" s="291"/>
      <c r="ER40" s="291"/>
      <c r="ES40" s="291"/>
      <c r="ET40" s="291"/>
      <c r="EU40" s="291"/>
      <c r="EV40" s="291"/>
      <c r="EW40" s="291"/>
      <c r="EX40" s="291"/>
      <c r="EY40" s="291"/>
      <c r="EZ40" s="291"/>
      <c r="FA40" s="291"/>
      <c r="FB40" s="291"/>
      <c r="FC40" s="291"/>
      <c r="FD40" s="291"/>
      <c r="FE40" s="291"/>
      <c r="FF40" s="291"/>
      <c r="FG40" s="291"/>
      <c r="FH40" s="291"/>
      <c r="FI40" s="291"/>
      <c r="FJ40" s="457"/>
    </row>
    <row r="41" spans="1:166" s="22" customFormat="1" ht="12.75" customHeight="1">
      <c r="A41" s="462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48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84"/>
      <c r="CQ41" s="348"/>
      <c r="CR41" s="349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  <c r="DD41" s="349"/>
      <c r="DE41" s="349"/>
      <c r="DF41" s="349"/>
      <c r="DG41" s="349"/>
      <c r="DH41" s="349"/>
      <c r="DI41" s="349"/>
      <c r="DJ41" s="349"/>
      <c r="DK41" s="349"/>
      <c r="DL41" s="349"/>
      <c r="DM41" s="349"/>
      <c r="DN41" s="349"/>
      <c r="DO41" s="349"/>
      <c r="DP41" s="349"/>
      <c r="DQ41" s="349"/>
      <c r="DR41" s="349"/>
      <c r="DS41" s="349"/>
      <c r="DT41" s="349"/>
      <c r="DU41" s="349"/>
      <c r="DV41" s="349"/>
      <c r="DW41" s="349"/>
      <c r="DX41" s="349"/>
      <c r="DY41" s="349"/>
      <c r="DZ41" s="384"/>
      <c r="EA41" s="348"/>
      <c r="EB41" s="349"/>
      <c r="EC41" s="349"/>
      <c r="ED41" s="349"/>
      <c r="EE41" s="349"/>
      <c r="EF41" s="349"/>
      <c r="EG41" s="349"/>
      <c r="EH41" s="349"/>
      <c r="EI41" s="349"/>
      <c r="EJ41" s="349"/>
      <c r="EK41" s="349"/>
      <c r="EL41" s="349"/>
      <c r="EM41" s="349"/>
      <c r="EN41" s="349"/>
      <c r="EO41" s="349"/>
      <c r="EP41" s="349"/>
      <c r="EQ41" s="349"/>
      <c r="ER41" s="349"/>
      <c r="ES41" s="349"/>
      <c r="ET41" s="349"/>
      <c r="EU41" s="349"/>
      <c r="EV41" s="349"/>
      <c r="EW41" s="349"/>
      <c r="EX41" s="349"/>
      <c r="EY41" s="349"/>
      <c r="EZ41" s="349"/>
      <c r="FA41" s="349"/>
      <c r="FB41" s="349"/>
      <c r="FC41" s="349"/>
      <c r="FD41" s="349"/>
      <c r="FE41" s="349"/>
      <c r="FF41" s="349"/>
      <c r="FG41" s="349"/>
      <c r="FH41" s="349"/>
      <c r="FI41" s="349"/>
      <c r="FJ41" s="458"/>
    </row>
    <row r="42" spans="1:166" s="22" customFormat="1" ht="12.75" customHeight="1" thickBot="1">
      <c r="A42" s="459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362"/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4"/>
      <c r="CQ42" s="362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3"/>
      <c r="DJ42" s="363"/>
      <c r="DK42" s="363"/>
      <c r="DL42" s="363"/>
      <c r="DM42" s="363"/>
      <c r="DN42" s="363"/>
      <c r="DO42" s="363"/>
      <c r="DP42" s="363"/>
      <c r="DQ42" s="363"/>
      <c r="DR42" s="363"/>
      <c r="DS42" s="363"/>
      <c r="DT42" s="363"/>
      <c r="DU42" s="363"/>
      <c r="DV42" s="363"/>
      <c r="DW42" s="363"/>
      <c r="DX42" s="363"/>
      <c r="DY42" s="363"/>
      <c r="DZ42" s="364"/>
      <c r="EA42" s="362"/>
      <c r="EB42" s="363"/>
      <c r="EC42" s="363"/>
      <c r="ED42" s="363"/>
      <c r="EE42" s="363"/>
      <c r="EF42" s="363"/>
      <c r="EG42" s="363"/>
      <c r="EH42" s="363"/>
      <c r="EI42" s="363"/>
      <c r="EJ42" s="363"/>
      <c r="EK42" s="363"/>
      <c r="EL42" s="363"/>
      <c r="EM42" s="363"/>
      <c r="EN42" s="363"/>
      <c r="EO42" s="363"/>
      <c r="EP42" s="363"/>
      <c r="EQ42" s="363"/>
      <c r="ER42" s="363"/>
      <c r="ES42" s="363"/>
      <c r="ET42" s="363"/>
      <c r="EU42" s="363"/>
      <c r="EV42" s="363"/>
      <c r="EW42" s="363"/>
      <c r="EX42" s="363"/>
      <c r="EY42" s="363"/>
      <c r="EZ42" s="363"/>
      <c r="FA42" s="363"/>
      <c r="FB42" s="363"/>
      <c r="FC42" s="363"/>
      <c r="FD42" s="363"/>
      <c r="FE42" s="363"/>
      <c r="FF42" s="363"/>
      <c r="FG42" s="363"/>
      <c r="FH42" s="363"/>
      <c r="FI42" s="363"/>
      <c r="FJ42" s="461"/>
    </row>
    <row r="44" ht="12">
      <c r="A44" s="1" t="s">
        <v>19</v>
      </c>
    </row>
    <row r="45" spans="1:116" ht="12">
      <c r="A45" s="1" t="s">
        <v>20</v>
      </c>
      <c r="AD45" s="24"/>
      <c r="AE45" s="24"/>
      <c r="AF45" s="465" t="s">
        <v>133</v>
      </c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I45" s="465" t="s">
        <v>154</v>
      </c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</row>
    <row r="46" spans="32:116" s="20" customFormat="1" ht="10.5">
      <c r="AF46" s="464" t="s">
        <v>21</v>
      </c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4"/>
      <c r="BM46" s="464"/>
      <c r="BN46" s="464"/>
      <c r="BO46" s="464"/>
      <c r="BP46" s="464"/>
      <c r="BQ46" s="464"/>
      <c r="BS46" s="464" t="s">
        <v>3</v>
      </c>
      <c r="BT46" s="464"/>
      <c r="BU46" s="464"/>
      <c r="BV46" s="464"/>
      <c r="BW46" s="464"/>
      <c r="BX46" s="464"/>
      <c r="BY46" s="464"/>
      <c r="BZ46" s="464"/>
      <c r="CA46" s="464"/>
      <c r="CB46" s="464"/>
      <c r="CC46" s="464"/>
      <c r="CD46" s="464"/>
      <c r="CE46" s="464"/>
      <c r="CF46" s="464"/>
      <c r="CG46" s="464"/>
      <c r="CI46" s="464" t="s">
        <v>63</v>
      </c>
      <c r="CJ46" s="464"/>
      <c r="CK46" s="464"/>
      <c r="CL46" s="464"/>
      <c r="CM46" s="464"/>
      <c r="CN46" s="464"/>
      <c r="CO46" s="464"/>
      <c r="CP46" s="464"/>
      <c r="CQ46" s="464"/>
      <c r="CR46" s="464"/>
      <c r="CS46" s="464"/>
      <c r="CT46" s="464"/>
      <c r="CU46" s="464"/>
      <c r="CV46" s="464"/>
      <c r="CW46" s="464"/>
      <c r="CX46" s="464"/>
      <c r="CY46" s="464"/>
      <c r="CZ46" s="464"/>
      <c r="DA46" s="464"/>
      <c r="DB46" s="464"/>
      <c r="DC46" s="464"/>
      <c r="DD46" s="464"/>
      <c r="DE46" s="464"/>
      <c r="DF46" s="464"/>
      <c r="DG46" s="464"/>
      <c r="DH46" s="464"/>
      <c r="DI46" s="464"/>
      <c r="DJ46" s="464"/>
      <c r="DK46" s="464"/>
      <c r="DL46" s="464"/>
    </row>
    <row r="48" spans="1:126" ht="12">
      <c r="A48" s="1" t="s">
        <v>22</v>
      </c>
      <c r="AF48" s="465" t="str">
        <f>AF45</f>
        <v>директор</v>
      </c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S48" s="465" t="str">
        <f>CI45</f>
        <v>Махтаева З.О.</v>
      </c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X48" s="466" t="s">
        <v>194</v>
      </c>
      <c r="CY48" s="466"/>
      <c r="CZ48" s="466"/>
      <c r="DA48" s="466"/>
      <c r="DB48" s="466"/>
      <c r="DC48" s="466"/>
      <c r="DD48" s="466"/>
      <c r="DE48" s="466"/>
      <c r="DF48" s="466"/>
      <c r="DG48" s="466"/>
      <c r="DH48" s="466"/>
      <c r="DI48" s="466"/>
      <c r="DJ48" s="466"/>
      <c r="DK48" s="466"/>
      <c r="DL48" s="466"/>
      <c r="DM48" s="466"/>
      <c r="DN48" s="466"/>
      <c r="DO48" s="466"/>
      <c r="DP48" s="466"/>
      <c r="DQ48" s="466"/>
      <c r="DR48" s="466"/>
      <c r="DS48" s="466"/>
      <c r="DT48" s="466"/>
      <c r="DU48" s="466"/>
      <c r="DV48" s="466"/>
    </row>
    <row r="49" spans="32:126" s="20" customFormat="1" ht="10.5">
      <c r="AF49" s="464" t="s">
        <v>21</v>
      </c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4"/>
      <c r="BE49" s="464"/>
      <c r="BF49" s="464"/>
      <c r="BG49" s="464"/>
      <c r="BH49" s="464"/>
      <c r="BI49" s="464"/>
      <c r="BJ49" s="464"/>
      <c r="BK49" s="464"/>
      <c r="BL49" s="464"/>
      <c r="BM49" s="464"/>
      <c r="BN49" s="464"/>
      <c r="BO49" s="464"/>
      <c r="BP49" s="464"/>
      <c r="BQ49" s="464"/>
      <c r="BS49" s="464" t="s">
        <v>63</v>
      </c>
      <c r="BT49" s="464"/>
      <c r="BU49" s="464"/>
      <c r="BV49" s="464"/>
      <c r="BW49" s="464"/>
      <c r="BX49" s="464"/>
      <c r="BY49" s="464"/>
      <c r="BZ49" s="464"/>
      <c r="CA49" s="464"/>
      <c r="CB49" s="464"/>
      <c r="CC49" s="464"/>
      <c r="CD49" s="464"/>
      <c r="CE49" s="464"/>
      <c r="CF49" s="464"/>
      <c r="CG49" s="464"/>
      <c r="CH49" s="464"/>
      <c r="CI49" s="464"/>
      <c r="CJ49" s="464"/>
      <c r="CK49" s="464"/>
      <c r="CL49" s="464"/>
      <c r="CM49" s="464"/>
      <c r="CN49" s="464"/>
      <c r="CO49" s="464"/>
      <c r="CP49" s="464"/>
      <c r="CQ49" s="464"/>
      <c r="CR49" s="464"/>
      <c r="CS49" s="464"/>
      <c r="CT49" s="464"/>
      <c r="CU49" s="464"/>
      <c r="CV49" s="464"/>
      <c r="CX49" s="464" t="s">
        <v>23</v>
      </c>
      <c r="CY49" s="464"/>
      <c r="CZ49" s="464"/>
      <c r="DA49" s="464"/>
      <c r="DB49" s="464"/>
      <c r="DC49" s="464"/>
      <c r="DD49" s="464"/>
      <c r="DE49" s="464"/>
      <c r="DF49" s="464"/>
      <c r="DG49" s="464"/>
      <c r="DH49" s="464"/>
      <c r="DI49" s="464"/>
      <c r="DJ49" s="464"/>
      <c r="DK49" s="464"/>
      <c r="DL49" s="464"/>
      <c r="DM49" s="464"/>
      <c r="DN49" s="464"/>
      <c r="DO49" s="464"/>
      <c r="DP49" s="464"/>
      <c r="DQ49" s="464"/>
      <c r="DR49" s="464"/>
      <c r="DS49" s="464"/>
      <c r="DT49" s="464"/>
      <c r="DU49" s="464"/>
      <c r="DV49" s="464"/>
    </row>
    <row r="50" spans="2:36" ht="12">
      <c r="B50" s="2" t="s">
        <v>5</v>
      </c>
      <c r="C50" s="466" t="s">
        <v>193</v>
      </c>
      <c r="D50" s="466"/>
      <c r="E50" s="466"/>
      <c r="F50" s="466"/>
      <c r="G50" s="1" t="s">
        <v>5</v>
      </c>
      <c r="I50" s="466" t="s">
        <v>170</v>
      </c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333">
        <v>20</v>
      </c>
      <c r="AC50" s="333"/>
      <c r="AD50" s="333"/>
      <c r="AE50" s="467" t="s">
        <v>75</v>
      </c>
      <c r="AF50" s="467"/>
      <c r="AG50" s="467"/>
      <c r="AH50" s="319" t="s">
        <v>6</v>
      </c>
      <c r="AI50" s="319"/>
      <c r="AJ50" s="319"/>
    </row>
    <row r="54" spans="1:70" ht="12">
      <c r="A54" s="5" t="s">
        <v>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1:68" ht="12">
      <c r="A55" s="465" t="s">
        <v>664</v>
      </c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</row>
    <row r="56" spans="1:68" s="3" customFormat="1" ht="10.5">
      <c r="A56" s="329" t="s">
        <v>64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</row>
    <row r="57" spans="1:68" ht="12">
      <c r="A57" s="465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5"/>
      <c r="AH57" s="465"/>
      <c r="AI57" s="465"/>
      <c r="AJ57" s="465"/>
      <c r="AK57" s="465"/>
      <c r="AL57" s="465"/>
      <c r="AM57" s="465"/>
      <c r="AN57" s="465"/>
      <c r="AO57" s="465"/>
      <c r="AP57" s="465"/>
      <c r="AQ57" s="465"/>
      <c r="AR57" s="465"/>
      <c r="AS57" s="465"/>
      <c r="AT57" s="465"/>
      <c r="AU57" s="465"/>
      <c r="AV57" s="465"/>
      <c r="AW57" s="465"/>
      <c r="AX57" s="465"/>
      <c r="AY57" s="465"/>
      <c r="AZ57" s="465"/>
      <c r="BA57" s="465"/>
      <c r="BB57" s="465"/>
      <c r="BC57" s="465"/>
      <c r="BD57" s="465"/>
      <c r="BE57" s="465"/>
      <c r="BF57" s="465"/>
      <c r="BG57" s="465"/>
      <c r="BH57" s="465"/>
      <c r="BI57" s="465"/>
      <c r="BJ57" s="465"/>
      <c r="BK57" s="465"/>
      <c r="BL57" s="465"/>
      <c r="BM57" s="465"/>
      <c r="BN57" s="465"/>
      <c r="BO57" s="465"/>
      <c r="BP57" s="465"/>
    </row>
    <row r="58" spans="1:68" s="3" customFormat="1" ht="10.5">
      <c r="A58" s="329" t="s">
        <v>65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</row>
    <row r="59" spans="1:51" ht="12">
      <c r="A59" s="465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W59" s="465" t="s">
        <v>665</v>
      </c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/>
      <c r="AN59" s="465"/>
      <c r="AO59" s="465"/>
      <c r="AP59" s="465"/>
      <c r="AQ59" s="465"/>
      <c r="AR59" s="465"/>
      <c r="AS59" s="465"/>
      <c r="AT59" s="465"/>
      <c r="AU59" s="465"/>
      <c r="AV59" s="465"/>
      <c r="AW59" s="465"/>
      <c r="AX59" s="465"/>
      <c r="AY59" s="465"/>
    </row>
    <row r="60" spans="1:51" s="3" customFormat="1" ht="10.5">
      <c r="A60" s="329" t="s">
        <v>3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W60" s="329" t="s">
        <v>4</v>
      </c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</row>
    <row r="61" spans="2:36" ht="12">
      <c r="B61" s="2" t="s">
        <v>5</v>
      </c>
      <c r="C61" s="466" t="s">
        <v>193</v>
      </c>
      <c r="D61" s="466"/>
      <c r="E61" s="466"/>
      <c r="F61" s="466"/>
      <c r="G61" s="1" t="s">
        <v>5</v>
      </c>
      <c r="I61" s="466" t="s">
        <v>170</v>
      </c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333">
        <v>20</v>
      </c>
      <c r="AC61" s="333"/>
      <c r="AD61" s="333"/>
      <c r="AE61" s="467" t="s">
        <v>75</v>
      </c>
      <c r="AF61" s="467"/>
      <c r="AG61" s="467"/>
      <c r="AH61" s="319" t="s">
        <v>6</v>
      </c>
      <c r="AI61" s="319"/>
      <c r="AJ61" s="319"/>
    </row>
    <row r="64" spans="1:166" s="7" customFormat="1" ht="24.75" customHeight="1">
      <c r="A64" s="439" t="s">
        <v>66</v>
      </c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  <c r="AP64" s="439"/>
      <c r="AQ64" s="439"/>
      <c r="AR64" s="439"/>
      <c r="AS64" s="439"/>
      <c r="AT64" s="439"/>
      <c r="AU64" s="439"/>
      <c r="AV64" s="439"/>
      <c r="AW64" s="439"/>
      <c r="AX64" s="439"/>
      <c r="AY64" s="439"/>
      <c r="AZ64" s="439"/>
      <c r="BA64" s="439"/>
      <c r="BB64" s="439"/>
      <c r="BC64" s="439"/>
      <c r="BD64" s="439"/>
      <c r="BE64" s="439"/>
      <c r="BF64" s="439"/>
      <c r="BG64" s="439"/>
      <c r="BH64" s="439"/>
      <c r="BI64" s="439"/>
      <c r="BJ64" s="439"/>
      <c r="BK64" s="439"/>
      <c r="BL64" s="439"/>
      <c r="BM64" s="439"/>
      <c r="BN64" s="439"/>
      <c r="BO64" s="439"/>
      <c r="BP64" s="439"/>
      <c r="BQ64" s="439"/>
      <c r="BR64" s="439"/>
      <c r="BS64" s="439"/>
      <c r="BT64" s="439"/>
      <c r="BU64" s="439"/>
      <c r="BV64" s="439"/>
      <c r="BW64" s="439"/>
      <c r="BX64" s="439"/>
      <c r="BY64" s="439"/>
      <c r="BZ64" s="439"/>
      <c r="CA64" s="439"/>
      <c r="CB64" s="439"/>
      <c r="CC64" s="439"/>
      <c r="CD64" s="439"/>
      <c r="CE64" s="439"/>
      <c r="CF64" s="439"/>
      <c r="CG64" s="439"/>
      <c r="CH64" s="439"/>
      <c r="CI64" s="439"/>
      <c r="CJ64" s="439"/>
      <c r="CK64" s="439"/>
      <c r="CL64" s="439"/>
      <c r="CM64" s="439"/>
      <c r="CN64" s="439"/>
      <c r="CO64" s="439"/>
      <c r="CP64" s="439"/>
      <c r="CQ64" s="439"/>
      <c r="CR64" s="439"/>
      <c r="CS64" s="439"/>
      <c r="CT64" s="439"/>
      <c r="CU64" s="439"/>
      <c r="CV64" s="439"/>
      <c r="CW64" s="439"/>
      <c r="CX64" s="439"/>
      <c r="CY64" s="439"/>
      <c r="CZ64" s="439"/>
      <c r="DA64" s="439"/>
      <c r="DB64" s="439"/>
      <c r="DC64" s="439"/>
      <c r="DD64" s="439"/>
      <c r="DE64" s="439"/>
      <c r="DF64" s="439"/>
      <c r="DG64" s="439"/>
      <c r="DH64" s="439"/>
      <c r="DI64" s="439"/>
      <c r="DJ64" s="439"/>
      <c r="DK64" s="439"/>
      <c r="DL64" s="439"/>
      <c r="DM64" s="439"/>
      <c r="DN64" s="439"/>
      <c r="DO64" s="439"/>
      <c r="DP64" s="439"/>
      <c r="DQ64" s="439"/>
      <c r="DR64" s="439"/>
      <c r="DS64" s="439"/>
      <c r="DT64" s="439"/>
      <c r="DU64" s="439"/>
      <c r="DV64" s="439"/>
      <c r="DW64" s="439"/>
      <c r="DX64" s="439"/>
      <c r="DY64" s="439"/>
      <c r="DZ64" s="439"/>
      <c r="EA64" s="439"/>
      <c r="EB64" s="439"/>
      <c r="EC64" s="439"/>
      <c r="ED64" s="439"/>
      <c r="EE64" s="439"/>
      <c r="EF64" s="439"/>
      <c r="EG64" s="439"/>
      <c r="EH64" s="439"/>
      <c r="EI64" s="439"/>
      <c r="EJ64" s="439"/>
      <c r="EK64" s="439"/>
      <c r="EL64" s="439"/>
      <c r="EM64" s="439"/>
      <c r="EN64" s="439"/>
      <c r="EO64" s="439"/>
      <c r="EP64" s="439"/>
      <c r="EQ64" s="439"/>
      <c r="ER64" s="439"/>
      <c r="ES64" s="439"/>
      <c r="ET64" s="439"/>
      <c r="EU64" s="439"/>
      <c r="EV64" s="439"/>
      <c r="EW64" s="439"/>
      <c r="EX64" s="439"/>
      <c r="EY64" s="439"/>
      <c r="EZ64" s="439"/>
      <c r="FA64" s="439"/>
      <c r="FB64" s="439"/>
      <c r="FC64" s="439"/>
      <c r="FD64" s="439"/>
      <c r="FE64" s="439"/>
      <c r="FF64" s="439"/>
      <c r="FG64" s="439"/>
      <c r="FH64" s="439"/>
      <c r="FI64" s="439"/>
      <c r="FJ64" s="439"/>
    </row>
    <row r="65" ht="3" customHeight="1"/>
  </sheetData>
  <sheetProtection/>
  <mergeCells count="403">
    <mergeCell ref="ET12:FA12"/>
    <mergeCell ref="FB12:FJ12"/>
    <mergeCell ref="BQ12:CD12"/>
    <mergeCell ref="CE12:CO12"/>
    <mergeCell ref="CP12:CW12"/>
    <mergeCell ref="CX12:DF12"/>
    <mergeCell ref="DG12:DQ12"/>
    <mergeCell ref="DR12:DY12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DZ12:EH12"/>
    <mergeCell ref="EI12:ES12"/>
    <mergeCell ref="CP11:CW11"/>
    <mergeCell ref="CX11:DF11"/>
    <mergeCell ref="DG11:DQ11"/>
    <mergeCell ref="DR11:DY11"/>
    <mergeCell ref="DZ11:EH11"/>
    <mergeCell ref="EI11:ES11"/>
    <mergeCell ref="AD11:AL11"/>
    <mergeCell ref="AM11:AU11"/>
    <mergeCell ref="AV11:BG11"/>
    <mergeCell ref="BH11:BP11"/>
    <mergeCell ref="BQ11:CD11"/>
    <mergeCell ref="CE11:CO11"/>
    <mergeCell ref="A64:FJ64"/>
    <mergeCell ref="AH61:AJ61"/>
    <mergeCell ref="C50:F50"/>
    <mergeCell ref="I50:AA50"/>
    <mergeCell ref="AB50:AD50"/>
    <mergeCell ref="AE50:AG50"/>
    <mergeCell ref="AH50:AJ50"/>
    <mergeCell ref="C61:F61"/>
    <mergeCell ref="I61:AA61"/>
    <mergeCell ref="AB61:AD61"/>
    <mergeCell ref="AE61:AG61"/>
    <mergeCell ref="A58:BP58"/>
    <mergeCell ref="A59:T59"/>
    <mergeCell ref="W59:AY59"/>
    <mergeCell ref="A60:T60"/>
    <mergeCell ref="W60:AY60"/>
    <mergeCell ref="A55:BP55"/>
    <mergeCell ref="A56:BP56"/>
    <mergeCell ref="A57:BP57"/>
    <mergeCell ref="CI45:DL45"/>
    <mergeCell ref="CI46:DL46"/>
    <mergeCell ref="AF48:BQ48"/>
    <mergeCell ref="AF49:BQ49"/>
    <mergeCell ref="BS48:CV48"/>
    <mergeCell ref="BS49:CV49"/>
    <mergeCell ref="CX48:DV48"/>
    <mergeCell ref="BG41:CP41"/>
    <mergeCell ref="CQ41:DZ41"/>
    <mergeCell ref="CX49:DV49"/>
    <mergeCell ref="AF45:BQ45"/>
    <mergeCell ref="AF46:BQ46"/>
    <mergeCell ref="BS45:CG45"/>
    <mergeCell ref="BS46:CG46"/>
    <mergeCell ref="BG39:CP39"/>
    <mergeCell ref="CQ39:DZ39"/>
    <mergeCell ref="EA41:FJ41"/>
    <mergeCell ref="A42:AI42"/>
    <mergeCell ref="AJ42:BF42"/>
    <mergeCell ref="BG42:CP42"/>
    <mergeCell ref="CQ42:DZ42"/>
    <mergeCell ref="EA42:FJ42"/>
    <mergeCell ref="A41:AI41"/>
    <mergeCell ref="AJ41:BF41"/>
    <mergeCell ref="CQ38:DZ38"/>
    <mergeCell ref="EA38:FJ38"/>
    <mergeCell ref="EA39:FJ39"/>
    <mergeCell ref="A40:AI40"/>
    <mergeCell ref="AJ40:BF40"/>
    <mergeCell ref="BG40:CP40"/>
    <mergeCell ref="CQ40:DZ40"/>
    <mergeCell ref="EA40:FJ40"/>
    <mergeCell ref="A39:AI39"/>
    <mergeCell ref="AJ39:BF39"/>
    <mergeCell ref="A34:FJ34"/>
    <mergeCell ref="A36:BF36"/>
    <mergeCell ref="BG36:BW37"/>
    <mergeCell ref="BX36:BZ37"/>
    <mergeCell ref="CA36:CP37"/>
    <mergeCell ref="CQ36:DG37"/>
    <mergeCell ref="DH36:DJ37"/>
    <mergeCell ref="A37:AI38"/>
    <mergeCell ref="AJ37:BF38"/>
    <mergeCell ref="BG38:CP38"/>
    <mergeCell ref="A4:T7"/>
    <mergeCell ref="A8:T8"/>
    <mergeCell ref="A19:AC19"/>
    <mergeCell ref="AD19:AL19"/>
    <mergeCell ref="U4:AC7"/>
    <mergeCell ref="U8:AC8"/>
    <mergeCell ref="U9:AC9"/>
    <mergeCell ref="AD9:AL9"/>
    <mergeCell ref="A11:T11"/>
    <mergeCell ref="U11:AC11"/>
    <mergeCell ref="AM7:AU7"/>
    <mergeCell ref="AD7:AL7"/>
    <mergeCell ref="EI5:EU5"/>
    <mergeCell ref="EV5:EX5"/>
    <mergeCell ref="ET7:FA7"/>
    <mergeCell ref="FB7:FJ7"/>
    <mergeCell ref="DG6:EH6"/>
    <mergeCell ref="EI6:FJ6"/>
    <mergeCell ref="AV7:BG7"/>
    <mergeCell ref="AD4:BP6"/>
    <mergeCell ref="AM19:AU19"/>
    <mergeCell ref="AV19:BG19"/>
    <mergeCell ref="BH19:BP19"/>
    <mergeCell ref="A22:FJ22"/>
    <mergeCell ref="A9:T9"/>
    <mergeCell ref="DZ7:EH7"/>
    <mergeCell ref="EI7:ES7"/>
    <mergeCell ref="DR7:DY7"/>
    <mergeCell ref="DG7:DQ7"/>
    <mergeCell ref="BH7:BP7"/>
    <mergeCell ref="DG8:DQ8"/>
    <mergeCell ref="DG19:DQ19"/>
    <mergeCell ref="DG20:DQ20"/>
    <mergeCell ref="DG27:DQ27"/>
    <mergeCell ref="CE7:CO7"/>
    <mergeCell ref="CP7:CW7"/>
    <mergeCell ref="CE19:CO19"/>
    <mergeCell ref="CP19:CW19"/>
    <mergeCell ref="CX19:DF19"/>
    <mergeCell ref="CX7:DF7"/>
    <mergeCell ref="BQ4:CD7"/>
    <mergeCell ref="CE4:FJ4"/>
    <mergeCell ref="CE5:CQ5"/>
    <mergeCell ref="CR5:CT5"/>
    <mergeCell ref="CU5:DF5"/>
    <mergeCell ref="DT5:DV5"/>
    <mergeCell ref="DW5:EH5"/>
    <mergeCell ref="DG5:DS5"/>
    <mergeCell ref="EY5:FJ5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DR8:DY8"/>
    <mergeCell ref="DZ8:EH8"/>
    <mergeCell ref="EI8:ES8"/>
    <mergeCell ref="ET8:FA8"/>
    <mergeCell ref="FB8:FJ8"/>
    <mergeCell ref="DR19:DY19"/>
    <mergeCell ref="DZ19:EH19"/>
    <mergeCell ref="ET19:FA19"/>
    <mergeCell ref="EI19:ES19"/>
    <mergeCell ref="FB19:FJ19"/>
    <mergeCell ref="BQ20:CD20"/>
    <mergeCell ref="CE20:CO20"/>
    <mergeCell ref="CP20:CW20"/>
    <mergeCell ref="CX20:DF20"/>
    <mergeCell ref="DR20:DY20"/>
    <mergeCell ref="DZ20:EH20"/>
    <mergeCell ref="EI20:ES20"/>
    <mergeCell ref="ET20:FA20"/>
    <mergeCell ref="BQ19:CD19"/>
    <mergeCell ref="A2:FJ2"/>
    <mergeCell ref="A24:T27"/>
    <mergeCell ref="U24:AC27"/>
    <mergeCell ref="AD24:BP26"/>
    <mergeCell ref="BQ24:CD27"/>
    <mergeCell ref="CE24:FJ24"/>
    <mergeCell ref="CE25:CQ25"/>
    <mergeCell ref="CR25:CT25"/>
    <mergeCell ref="CU25:DF25"/>
    <mergeCell ref="FB20:FJ20"/>
    <mergeCell ref="EY25:FJ25"/>
    <mergeCell ref="CE26:DF26"/>
    <mergeCell ref="DG26:EH26"/>
    <mergeCell ref="EI26:FJ26"/>
    <mergeCell ref="DT25:DV25"/>
    <mergeCell ref="DW25:EH25"/>
    <mergeCell ref="EI25:EU25"/>
    <mergeCell ref="EV25:EX25"/>
    <mergeCell ref="DG25:DS25"/>
    <mergeCell ref="AD27:AL27"/>
    <mergeCell ref="AM27:AU27"/>
    <mergeCell ref="AV27:BG27"/>
    <mergeCell ref="BH27:BP27"/>
    <mergeCell ref="DR27:DY27"/>
    <mergeCell ref="DZ27:EH27"/>
    <mergeCell ref="CE27:CO27"/>
    <mergeCell ref="CP27:CW27"/>
    <mergeCell ref="CX27:DF27"/>
    <mergeCell ref="A28:T28"/>
    <mergeCell ref="U28:AC28"/>
    <mergeCell ref="AD28:AL28"/>
    <mergeCell ref="AM28:AU28"/>
    <mergeCell ref="AV28:BG28"/>
    <mergeCell ref="BH28:BP28"/>
    <mergeCell ref="DR28:DY28"/>
    <mergeCell ref="DZ28:EH28"/>
    <mergeCell ref="EI27:ES27"/>
    <mergeCell ref="FB27:FJ27"/>
    <mergeCell ref="ET27:FA27"/>
    <mergeCell ref="EI28:ES28"/>
    <mergeCell ref="ET28:FA28"/>
    <mergeCell ref="FB28:FJ28"/>
    <mergeCell ref="U29:AC29"/>
    <mergeCell ref="AD29:AL29"/>
    <mergeCell ref="AM29:AU29"/>
    <mergeCell ref="AV29:BG29"/>
    <mergeCell ref="BH29:BP29"/>
    <mergeCell ref="DG28:DQ28"/>
    <mergeCell ref="CE29:CO29"/>
    <mergeCell ref="CP29:CW29"/>
    <mergeCell ref="DG29:DQ29"/>
    <mergeCell ref="FB29:FJ29"/>
    <mergeCell ref="A30:T30"/>
    <mergeCell ref="U30:AC30"/>
    <mergeCell ref="AD30:AL30"/>
    <mergeCell ref="AM30:AU30"/>
    <mergeCell ref="AV30:BG30"/>
    <mergeCell ref="CX30:DF30"/>
    <mergeCell ref="A29:T29"/>
    <mergeCell ref="DG30:DQ30"/>
    <mergeCell ref="CX29:DF29"/>
    <mergeCell ref="DR29:DY29"/>
    <mergeCell ref="DZ29:EH29"/>
    <mergeCell ref="ET30:FA30"/>
    <mergeCell ref="DZ30:EH30"/>
    <mergeCell ref="EI30:ES30"/>
    <mergeCell ref="EI29:ES29"/>
    <mergeCell ref="ET29:FA29"/>
    <mergeCell ref="FB30:FJ30"/>
    <mergeCell ref="A31:AC31"/>
    <mergeCell ref="AD31:AL31"/>
    <mergeCell ref="AM31:AU31"/>
    <mergeCell ref="AV31:BG31"/>
    <mergeCell ref="BH31:BP31"/>
    <mergeCell ref="BH30:BP30"/>
    <mergeCell ref="DZ31:EH31"/>
    <mergeCell ref="EI31:ES31"/>
    <mergeCell ref="DR30:DY30"/>
    <mergeCell ref="ET32:FA32"/>
    <mergeCell ref="FB32:FJ32"/>
    <mergeCell ref="BQ31:CD31"/>
    <mergeCell ref="CE31:CO31"/>
    <mergeCell ref="ET31:FA31"/>
    <mergeCell ref="FB31:FJ31"/>
    <mergeCell ref="CP31:CW31"/>
    <mergeCell ref="CX31:DF31"/>
    <mergeCell ref="CE32:CO32"/>
    <mergeCell ref="CP32:CW32"/>
    <mergeCell ref="CX32:DF32"/>
    <mergeCell ref="BQ30:CD30"/>
    <mergeCell ref="CE30:CO30"/>
    <mergeCell ref="CE28:CO28"/>
    <mergeCell ref="CP28:CW28"/>
    <mergeCell ref="CX28:DF28"/>
    <mergeCell ref="BQ28:CD28"/>
    <mergeCell ref="CP30:CW30"/>
    <mergeCell ref="BQ32:CD32"/>
    <mergeCell ref="BQ29:CD29"/>
    <mergeCell ref="DG31:DQ31"/>
    <mergeCell ref="DR31:DY31"/>
    <mergeCell ref="DK36:DZ37"/>
    <mergeCell ref="EA36:EQ37"/>
    <mergeCell ref="ER36:ET37"/>
    <mergeCell ref="EU36:FJ37"/>
    <mergeCell ref="DG32:DQ32"/>
    <mergeCell ref="DR32:DY32"/>
    <mergeCell ref="DZ32:EH32"/>
    <mergeCell ref="EI32:ES32"/>
    <mergeCell ref="AM9:AU9"/>
    <mergeCell ref="AV9:BG9"/>
    <mergeCell ref="BH9:BP9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13:DQ13"/>
    <mergeCell ref="DR13:DY13"/>
    <mergeCell ref="DZ13:EH13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EI15:ES15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CX16:DF16"/>
    <mergeCell ref="DG16:DQ16"/>
    <mergeCell ref="DR16:DY16"/>
    <mergeCell ref="DZ16:EH16"/>
    <mergeCell ref="EI16:ES16"/>
    <mergeCell ref="ET16:FA16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FB18:FJ18"/>
    <mergeCell ref="CX18:DF18"/>
    <mergeCell ref="DG18:DQ18"/>
    <mergeCell ref="DR18:DY18"/>
    <mergeCell ref="DZ18:EH18"/>
    <mergeCell ref="EI18:ES18"/>
    <mergeCell ref="ET18:FA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6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42"/>
  <sheetViews>
    <sheetView tabSelected="1" view="pageBreakPreview" zoomScaleSheetLayoutView="100" zoomScalePageLayoutView="0" workbookViewId="0" topLeftCell="A1">
      <selection activeCell="D40" sqref="D40"/>
    </sheetView>
  </sheetViews>
  <sheetFormatPr defaultColWidth="8.875" defaultRowHeight="12.75"/>
  <cols>
    <col min="1" max="1" width="22.25390625" style="64" customWidth="1"/>
    <col min="2" max="2" width="22.625" style="29" customWidth="1"/>
    <col min="3" max="3" width="13.875" style="29" customWidth="1"/>
    <col min="4" max="4" width="12.375" style="29" customWidth="1"/>
    <col min="5" max="5" width="9.125" style="29" customWidth="1"/>
    <col min="6" max="6" width="10.625" style="29" customWidth="1"/>
    <col min="7" max="10" width="8.875" style="29" customWidth="1"/>
    <col min="11" max="11" width="11.375" style="29" bestFit="1" customWidth="1"/>
    <col min="12" max="16384" width="8.875" style="29" customWidth="1"/>
  </cols>
  <sheetData>
    <row r="1" spans="1:5" ht="21.75" customHeight="1">
      <c r="A1" s="64" t="s">
        <v>198</v>
      </c>
      <c r="B1" s="28" t="s">
        <v>199</v>
      </c>
      <c r="C1" s="65"/>
      <c r="D1" s="65"/>
      <c r="E1" s="65"/>
    </row>
    <row r="2" ht="12.75">
      <c r="E2" s="30" t="s">
        <v>200</v>
      </c>
    </row>
    <row r="3" spans="1:6" ht="12.75">
      <c r="A3" s="258" t="s">
        <v>201</v>
      </c>
      <c r="B3" s="31"/>
      <c r="C3" s="31"/>
      <c r="D3" s="32" t="s">
        <v>202</v>
      </c>
      <c r="E3" s="33">
        <v>86080296</v>
      </c>
      <c r="F3" s="31"/>
    </row>
    <row r="4" spans="1:6" ht="12.75">
      <c r="A4" s="259"/>
      <c r="B4" s="31"/>
      <c r="C4" s="31"/>
      <c r="D4" s="32" t="s">
        <v>24</v>
      </c>
      <c r="E4" s="33">
        <v>82627405</v>
      </c>
      <c r="F4" s="31"/>
    </row>
    <row r="5" spans="1:6" ht="12.75">
      <c r="A5" s="258" t="s">
        <v>203</v>
      </c>
      <c r="B5" s="31"/>
      <c r="C5" s="31"/>
      <c r="D5" s="32" t="s">
        <v>204</v>
      </c>
      <c r="E5" s="31"/>
      <c r="F5" s="31"/>
    </row>
    <row r="6" spans="1:6" ht="10.5" customHeight="1">
      <c r="A6" s="259"/>
      <c r="B6" s="31"/>
      <c r="C6" s="31"/>
      <c r="D6" s="31"/>
      <c r="E6" s="31"/>
      <c r="F6" s="31"/>
    </row>
    <row r="7" spans="1:6" ht="12.75">
      <c r="A7" s="258" t="s">
        <v>205</v>
      </c>
      <c r="B7" s="31"/>
      <c r="C7" s="31"/>
      <c r="D7" s="31"/>
      <c r="E7" s="31"/>
      <c r="F7" s="31"/>
    </row>
    <row r="8" spans="1:7" ht="12.75">
      <c r="A8" s="251" t="s">
        <v>206</v>
      </c>
      <c r="B8" s="36"/>
      <c r="C8" s="36"/>
      <c r="D8" s="36"/>
      <c r="E8" s="36"/>
      <c r="F8" s="36"/>
      <c r="G8" s="66"/>
    </row>
    <row r="9" spans="1:7" ht="5.25" customHeight="1">
      <c r="A9" s="186"/>
      <c r="B9" s="36"/>
      <c r="C9" s="36"/>
      <c r="D9" s="36"/>
      <c r="E9" s="36"/>
      <c r="F9" s="36"/>
      <c r="G9" s="66"/>
    </row>
    <row r="10" spans="1:7" ht="12.75" customHeight="1" hidden="1">
      <c r="A10" s="186"/>
      <c r="B10" s="36"/>
      <c r="C10" s="36"/>
      <c r="D10" s="36"/>
      <c r="E10" s="36"/>
      <c r="F10" s="36"/>
      <c r="G10" s="66"/>
    </row>
    <row r="11" spans="1:7" ht="12.75" hidden="1">
      <c r="A11" s="187" t="s">
        <v>206</v>
      </c>
      <c r="B11" s="36"/>
      <c r="C11" s="36"/>
      <c r="D11" s="36"/>
      <c r="E11" s="36"/>
      <c r="F11" s="36"/>
      <c r="G11" s="66"/>
    </row>
    <row r="12" spans="1:7" ht="12.75" customHeight="1" hidden="1">
      <c r="A12" s="187"/>
      <c r="B12" s="36"/>
      <c r="C12" s="36"/>
      <c r="D12" s="36"/>
      <c r="E12" s="36"/>
      <c r="F12" s="36"/>
      <c r="G12" s="66"/>
    </row>
    <row r="13" spans="1:7" ht="37.5" customHeight="1">
      <c r="A13" s="540" t="s">
        <v>207</v>
      </c>
      <c r="B13" s="541"/>
      <c r="C13" s="67" t="s">
        <v>208</v>
      </c>
      <c r="D13" s="68" t="s">
        <v>661</v>
      </c>
      <c r="E13" s="36"/>
      <c r="F13" s="36"/>
      <c r="G13" s="66"/>
    </row>
    <row r="14" spans="1:7" ht="12.75">
      <c r="A14" s="542">
        <v>1</v>
      </c>
      <c r="B14" s="543"/>
      <c r="C14" s="69">
        <v>2</v>
      </c>
      <c r="D14" s="68">
        <v>3</v>
      </c>
      <c r="E14" s="36"/>
      <c r="F14" s="36"/>
      <c r="G14" s="66"/>
    </row>
    <row r="15" spans="1:7" ht="42.75" customHeight="1" hidden="1">
      <c r="A15" s="68" t="s">
        <v>210</v>
      </c>
      <c r="B15" s="71">
        <f>B27+B17</f>
        <v>121925</v>
      </c>
      <c r="C15" s="72">
        <v>12</v>
      </c>
      <c r="D15" s="71">
        <f>B15*C15</f>
        <v>1463100</v>
      </c>
      <c r="E15" s="36"/>
      <c r="F15" s="36">
        <v>7416600</v>
      </c>
      <c r="G15" s="66"/>
    </row>
    <row r="16" spans="1:7" ht="12.75" hidden="1">
      <c r="A16" s="82" t="s">
        <v>211</v>
      </c>
      <c r="B16" s="73"/>
      <c r="C16" s="73"/>
      <c r="D16" s="73"/>
      <c r="E16" s="36"/>
      <c r="F16" s="36">
        <v>618050</v>
      </c>
      <c r="G16" s="66"/>
    </row>
    <row r="17" spans="1:7" ht="25.5" hidden="1">
      <c r="A17" s="68" t="s">
        <v>212</v>
      </c>
      <c r="B17" s="71">
        <f>B19+B20+B21+B22+B24+B26+B25+B23</f>
        <v>55236</v>
      </c>
      <c r="C17" s="72">
        <v>12</v>
      </c>
      <c r="D17" s="71">
        <f>B17*C17</f>
        <v>662832</v>
      </c>
      <c r="E17" s="36"/>
      <c r="F17" s="36"/>
      <c r="G17" s="66"/>
    </row>
    <row r="18" spans="1:7" ht="12.75" hidden="1">
      <c r="A18" s="68" t="s">
        <v>211</v>
      </c>
      <c r="B18" s="70"/>
      <c r="C18" s="70"/>
      <c r="D18" s="70"/>
      <c r="E18" s="74"/>
      <c r="F18" s="36"/>
      <c r="G18" s="66"/>
    </row>
    <row r="19" spans="1:7" ht="25.5" hidden="1">
      <c r="A19" s="68" t="s">
        <v>213</v>
      </c>
      <c r="B19" s="71">
        <f>'[1]Лист1'!$AI$90+8000</f>
        <v>8000</v>
      </c>
      <c r="C19" s="72">
        <v>12</v>
      </c>
      <c r="D19" s="71">
        <f>B19*C19</f>
        <v>96000</v>
      </c>
      <c r="E19" s="74"/>
      <c r="F19" s="36"/>
      <c r="G19" s="66"/>
    </row>
    <row r="20" spans="1:7" ht="12.75" hidden="1">
      <c r="A20" s="68" t="s">
        <v>214</v>
      </c>
      <c r="B20" s="71">
        <f>'[1]Лист1'!$AJ$90+7500</f>
        <v>7500</v>
      </c>
      <c r="C20" s="72">
        <v>12</v>
      </c>
      <c r="D20" s="72">
        <f aca="true" t="shared" si="0" ref="D20:D25">B20*C20</f>
        <v>90000</v>
      </c>
      <c r="E20" s="36"/>
      <c r="F20" s="36"/>
      <c r="G20" s="66"/>
    </row>
    <row r="21" spans="1:7" ht="12.75" customHeight="1" hidden="1">
      <c r="A21" s="68" t="s">
        <v>215</v>
      </c>
      <c r="B21" s="71">
        <f>'[1]Лист1'!$AE$90+'[1]Лист1'!$AF$90+'[1]Лист1'!$AG$90+5500</f>
        <v>5500</v>
      </c>
      <c r="C21" s="72">
        <v>12</v>
      </c>
      <c r="D21" s="71">
        <f t="shared" si="0"/>
        <v>66000</v>
      </c>
      <c r="E21" s="36"/>
      <c r="F21" s="36"/>
      <c r="G21" s="66"/>
    </row>
    <row r="22" spans="1:7" ht="16.5" customHeight="1" hidden="1">
      <c r="A22" s="68" t="s">
        <v>216</v>
      </c>
      <c r="B22" s="71">
        <f>'[2]тарифик'!$AN$132+3000</f>
        <v>7412</v>
      </c>
      <c r="C22" s="72">
        <v>12</v>
      </c>
      <c r="D22" s="72">
        <f>B22*C23</f>
        <v>88944</v>
      </c>
      <c r="E22" s="36"/>
      <c r="F22" s="36"/>
      <c r="G22" s="66"/>
    </row>
    <row r="23" spans="1:7" ht="25.5" hidden="1">
      <c r="A23" s="68" t="s">
        <v>217</v>
      </c>
      <c r="B23" s="71">
        <f>'[2]тарифик'!$AN$132+2000</f>
        <v>6412</v>
      </c>
      <c r="C23" s="72">
        <v>12</v>
      </c>
      <c r="D23" s="72">
        <f>B23*C24</f>
        <v>76944</v>
      </c>
      <c r="E23" s="36"/>
      <c r="F23" s="36"/>
      <c r="G23" s="66"/>
    </row>
    <row r="24" spans="1:7" ht="12.75" hidden="1">
      <c r="A24" s="68" t="s">
        <v>218</v>
      </c>
      <c r="B24" s="75">
        <f>'[1]Лист1'!$AL$19+5000</f>
        <v>5000</v>
      </c>
      <c r="C24" s="68">
        <v>12</v>
      </c>
      <c r="D24" s="68">
        <f t="shared" si="0"/>
        <v>60000</v>
      </c>
      <c r="E24" s="36"/>
      <c r="F24" s="36"/>
      <c r="G24" s="66"/>
    </row>
    <row r="25" spans="1:7" ht="12.75" hidden="1">
      <c r="A25" s="68" t="s">
        <v>219</v>
      </c>
      <c r="B25" s="75">
        <f>'[1]Лист1'!$AH$90+5000</f>
        <v>5000</v>
      </c>
      <c r="C25" s="68">
        <v>12</v>
      </c>
      <c r="D25" s="68">
        <f t="shared" si="0"/>
        <v>60000</v>
      </c>
      <c r="E25" s="36"/>
      <c r="F25" s="36"/>
      <c r="G25" s="66"/>
    </row>
    <row r="26" spans="1:7" ht="12.75" hidden="1">
      <c r="A26" s="68" t="s">
        <v>220</v>
      </c>
      <c r="B26" s="75">
        <f>B22+3000</f>
        <v>10412</v>
      </c>
      <c r="C26" s="68">
        <v>12</v>
      </c>
      <c r="D26" s="68">
        <f>B26*C26</f>
        <v>124944</v>
      </c>
      <c r="E26" s="36"/>
      <c r="F26" s="36"/>
      <c r="G26" s="66"/>
    </row>
    <row r="27" spans="1:7" ht="25.5" hidden="1">
      <c r="A27" s="68" t="s">
        <v>221</v>
      </c>
      <c r="B27" s="71">
        <f>B29+B30+B31</f>
        <v>66689</v>
      </c>
      <c r="C27" s="72">
        <v>12</v>
      </c>
      <c r="D27" s="72">
        <f>B27*C27</f>
        <v>800268</v>
      </c>
      <c r="E27" s="36"/>
      <c r="F27" s="36"/>
      <c r="G27" s="66"/>
    </row>
    <row r="28" spans="1:7" ht="12.75" hidden="1">
      <c r="A28" s="68" t="s">
        <v>211</v>
      </c>
      <c r="B28" s="70"/>
      <c r="C28" s="70"/>
      <c r="D28" s="70"/>
      <c r="E28" s="36"/>
      <c r="F28" s="36"/>
      <c r="G28" s="66"/>
    </row>
    <row r="29" spans="1:7" ht="25.5" hidden="1">
      <c r="A29" s="68" t="s">
        <v>222</v>
      </c>
      <c r="B29" s="71">
        <f>'[1]Лист1'!$AT$91+39000</f>
        <v>39000</v>
      </c>
      <c r="C29" s="72">
        <v>12</v>
      </c>
      <c r="D29" s="72">
        <f>B29*C29</f>
        <v>468000</v>
      </c>
      <c r="E29" s="74"/>
      <c r="F29" s="36"/>
      <c r="G29" s="66"/>
    </row>
    <row r="30" spans="1:7" ht="25.5" hidden="1">
      <c r="A30" s="68" t="s">
        <v>223</v>
      </c>
      <c r="B30" s="71">
        <f>'[3]тарифик'!$AS$20+2700</f>
        <v>25189</v>
      </c>
      <c r="C30" s="72">
        <v>12</v>
      </c>
      <c r="D30" s="72">
        <f>B30*C30</f>
        <v>302268</v>
      </c>
      <c r="E30" s="36"/>
      <c r="F30" s="36"/>
      <c r="G30" s="66"/>
    </row>
    <row r="31" spans="1:7" ht="12.75" hidden="1">
      <c r="A31" s="68" t="s">
        <v>224</v>
      </c>
      <c r="B31" s="71">
        <f>'[1]Лист1'!$AT$118+2500</f>
        <v>2500</v>
      </c>
      <c r="C31" s="72">
        <v>12</v>
      </c>
      <c r="D31" s="72">
        <f>B31*C31</f>
        <v>30000</v>
      </c>
      <c r="E31" s="36"/>
      <c r="F31" s="36"/>
      <c r="G31" s="66"/>
    </row>
    <row r="32" spans="1:7" ht="10.5" customHeight="1" hidden="1">
      <c r="A32" s="103"/>
      <c r="B32" s="71"/>
      <c r="C32" s="72"/>
      <c r="D32" s="72"/>
      <c r="E32" s="36"/>
      <c r="F32" s="36"/>
      <c r="G32" s="66"/>
    </row>
    <row r="33" spans="1:7" ht="12.75" hidden="1">
      <c r="A33" s="187" t="s">
        <v>225</v>
      </c>
      <c r="B33" s="71"/>
      <c r="C33" s="72"/>
      <c r="D33" s="72" t="e">
        <f>#REF!</f>
        <v>#REF!</v>
      </c>
      <c r="E33" s="36"/>
      <c r="F33" s="36"/>
      <c r="G33" s="66"/>
    </row>
    <row r="34" spans="1:7" ht="12.75" hidden="1">
      <c r="A34" s="187" t="s">
        <v>226</v>
      </c>
      <c r="B34" s="71"/>
      <c r="C34" s="72"/>
      <c r="D34" s="72">
        <f>319954+1013880+198168-86136-136800-1200000-48000-424</f>
        <v>60642</v>
      </c>
      <c r="E34" s="36"/>
      <c r="F34" s="36"/>
      <c r="G34" s="66"/>
    </row>
    <row r="35" spans="1:7" ht="12.75" hidden="1">
      <c r="A35" s="187" t="s">
        <v>227</v>
      </c>
      <c r="B35" s="71"/>
      <c r="C35" s="72"/>
      <c r="D35" s="72">
        <f>54*131*15-1870</f>
        <v>104240</v>
      </c>
      <c r="E35" s="74"/>
      <c r="F35" s="74" t="e">
        <f>D36-D37</f>
        <v>#REF!</v>
      </c>
      <c r="G35" s="66"/>
    </row>
    <row r="36" spans="1:7" ht="12.75" hidden="1">
      <c r="A36" s="68"/>
      <c r="B36" s="70"/>
      <c r="C36" s="70"/>
      <c r="D36" s="75" t="e">
        <f>D15+D17+D27+D33+D35+D34</f>
        <v>#REF!</v>
      </c>
      <c r="E36" s="74" t="e">
        <f>D36+D27+D17+D15</f>
        <v>#REF!</v>
      </c>
      <c r="F36" s="36"/>
      <c r="G36" s="66"/>
    </row>
    <row r="37" spans="1:7" ht="48.75" customHeight="1" hidden="1">
      <c r="A37" s="68" t="s">
        <v>228</v>
      </c>
      <c r="B37" s="73"/>
      <c r="C37" s="68"/>
      <c r="D37" s="75" t="e">
        <f>#REF!+65136</f>
        <v>#REF!</v>
      </c>
      <c r="E37" s="36">
        <v>12347389</v>
      </c>
      <c r="F37" s="36"/>
      <c r="G37" s="66"/>
    </row>
    <row r="38" spans="1:7" ht="21.75" customHeight="1">
      <c r="A38" s="547" t="s">
        <v>229</v>
      </c>
      <c r="B38" s="548"/>
      <c r="C38" s="77">
        <v>1</v>
      </c>
      <c r="D38" s="78">
        <v>29307803</v>
      </c>
      <c r="E38" s="36"/>
      <c r="F38" s="36"/>
      <c r="G38" s="66"/>
    </row>
    <row r="39" spans="1:7" ht="31.5" customHeight="1" hidden="1">
      <c r="A39" s="549" t="s">
        <v>230</v>
      </c>
      <c r="B39" s="550"/>
      <c r="C39" s="36"/>
      <c r="D39" s="8"/>
      <c r="E39" s="36"/>
      <c r="F39" s="36"/>
      <c r="G39" s="66"/>
    </row>
    <row r="40" spans="1:7" ht="15" customHeight="1">
      <c r="A40" s="553" t="s">
        <v>231</v>
      </c>
      <c r="B40" s="553"/>
      <c r="C40" s="553"/>
      <c r="D40" s="562">
        <f>D38</f>
        <v>29307803</v>
      </c>
      <c r="E40" s="36"/>
      <c r="F40" s="36"/>
      <c r="G40" s="66"/>
    </row>
    <row r="41" spans="1:7" ht="12" customHeight="1">
      <c r="A41" s="187"/>
      <c r="B41" s="36"/>
      <c r="C41" s="36"/>
      <c r="D41" s="36"/>
      <c r="E41" s="37"/>
      <c r="F41" s="36"/>
      <c r="G41" s="66"/>
    </row>
    <row r="42" spans="1:7" ht="12.75">
      <c r="A42" s="251" t="s">
        <v>232</v>
      </c>
      <c r="B42" s="36"/>
      <c r="C42" s="36"/>
      <c r="D42" s="36"/>
      <c r="E42" s="36"/>
      <c r="F42" s="36"/>
      <c r="G42" s="66"/>
    </row>
    <row r="43" spans="1:7" ht="12.75">
      <c r="A43" s="251" t="s">
        <v>233</v>
      </c>
      <c r="B43" s="36"/>
      <c r="C43" s="36"/>
      <c r="D43" s="36"/>
      <c r="E43" s="36"/>
      <c r="F43" s="36"/>
      <c r="G43" s="66"/>
    </row>
    <row r="44" spans="1:7" ht="12.75">
      <c r="A44" s="251" t="s">
        <v>234</v>
      </c>
      <c r="B44" s="36"/>
      <c r="C44" s="36"/>
      <c r="D44" s="36"/>
      <c r="E44" s="36"/>
      <c r="F44" s="36"/>
      <c r="G44" s="66"/>
    </row>
    <row r="45" spans="1:7" ht="19.5" customHeight="1">
      <c r="A45" s="251" t="s">
        <v>235</v>
      </c>
      <c r="B45" s="36"/>
      <c r="C45" s="36"/>
      <c r="D45" s="36"/>
      <c r="E45" s="36"/>
      <c r="F45" s="36"/>
      <c r="G45" s="66"/>
    </row>
    <row r="46" spans="1:7" ht="27" customHeight="1">
      <c r="A46" s="551" t="s">
        <v>207</v>
      </c>
      <c r="B46" s="552"/>
      <c r="C46" s="90" t="s">
        <v>208</v>
      </c>
      <c r="D46" s="68" t="s">
        <v>660</v>
      </c>
      <c r="E46" s="36"/>
      <c r="F46" s="36"/>
      <c r="G46" s="66"/>
    </row>
    <row r="47" spans="1:7" ht="13.5" customHeight="1">
      <c r="A47" s="553">
        <v>1</v>
      </c>
      <c r="B47" s="554"/>
      <c r="C47" s="83">
        <v>2</v>
      </c>
      <c r="D47" s="81">
        <v>3</v>
      </c>
      <c r="E47" s="36"/>
      <c r="F47" s="36"/>
      <c r="G47" s="66"/>
    </row>
    <row r="48" spans="1:7" ht="21" customHeight="1">
      <c r="A48" s="534" t="s">
        <v>230</v>
      </c>
      <c r="B48" s="535"/>
      <c r="C48" s="84">
        <v>1</v>
      </c>
      <c r="D48" s="561">
        <v>8850957</v>
      </c>
      <c r="E48" s="36"/>
      <c r="F48" s="85"/>
      <c r="G48" s="66"/>
    </row>
    <row r="49" spans="1:7" ht="10.5" customHeight="1" hidden="1">
      <c r="A49" s="536" t="s">
        <v>79</v>
      </c>
      <c r="B49" s="537"/>
      <c r="C49" s="537"/>
      <c r="D49" s="537"/>
      <c r="E49" s="537"/>
      <c r="F49" s="537"/>
      <c r="G49" s="66"/>
    </row>
    <row r="50" spans="1:7" ht="21.75" customHeight="1">
      <c r="A50" s="546" t="s">
        <v>236</v>
      </c>
      <c r="B50" s="546"/>
      <c r="C50" s="546"/>
      <c r="D50" s="246">
        <f>D48</f>
        <v>8850957</v>
      </c>
      <c r="E50" s="208"/>
      <c r="F50" s="208"/>
      <c r="G50" s="66"/>
    </row>
    <row r="51" spans="1:7" ht="16.5" customHeight="1">
      <c r="A51" s="254" t="s">
        <v>237</v>
      </c>
      <c r="B51" s="255"/>
      <c r="C51" s="256">
        <f>D40+D50</f>
        <v>38158760</v>
      </c>
      <c r="D51" s="257"/>
      <c r="E51" s="251"/>
      <c r="F51" s="36">
        <v>1</v>
      </c>
      <c r="G51" s="66"/>
    </row>
    <row r="52" spans="1:7" ht="15" customHeight="1">
      <c r="A52" s="538" t="s">
        <v>238</v>
      </c>
      <c r="B52" s="539"/>
      <c r="C52" s="539"/>
      <c r="D52" s="539"/>
      <c r="E52" s="539"/>
      <c r="F52" s="36"/>
      <c r="G52" s="66"/>
    </row>
    <row r="53" spans="1:7" ht="23.25" customHeight="1">
      <c r="A53" s="540" t="s">
        <v>207</v>
      </c>
      <c r="B53" s="541"/>
      <c r="C53" s="67" t="s">
        <v>208</v>
      </c>
      <c r="D53" s="68" t="s">
        <v>209</v>
      </c>
      <c r="E53" s="37"/>
      <c r="F53" s="36"/>
      <c r="G53" s="66"/>
    </row>
    <row r="54" spans="1:7" ht="14.25" customHeight="1">
      <c r="A54" s="542" t="s">
        <v>83</v>
      </c>
      <c r="B54" s="543"/>
      <c r="C54" s="69">
        <v>2</v>
      </c>
      <c r="D54" s="68">
        <v>3</v>
      </c>
      <c r="E54" s="37"/>
      <c r="F54" s="36"/>
      <c r="G54" s="66"/>
    </row>
    <row r="55" spans="1:7" ht="15.75" customHeight="1">
      <c r="A55" s="544" t="s">
        <v>229</v>
      </c>
      <c r="B55" s="545"/>
      <c r="C55" s="87"/>
      <c r="D55" s="560">
        <v>710588</v>
      </c>
      <c r="E55" s="37"/>
      <c r="F55" s="36">
        <v>1</v>
      </c>
      <c r="G55" s="66"/>
    </row>
    <row r="56" spans="1:7" ht="18.75" customHeight="1">
      <c r="A56" s="215" t="s">
        <v>239</v>
      </c>
      <c r="B56" s="253"/>
      <c r="C56" s="87"/>
      <c r="D56" s="247">
        <f>D55</f>
        <v>710588</v>
      </c>
      <c r="E56" s="37"/>
      <c r="F56" s="36"/>
      <c r="G56" s="66"/>
    </row>
    <row r="57" spans="1:7" ht="16.5" customHeight="1">
      <c r="A57" s="251" t="s">
        <v>232</v>
      </c>
      <c r="B57" s="88"/>
      <c r="C57" s="74"/>
      <c r="D57" s="89"/>
      <c r="E57" s="37"/>
      <c r="F57" s="36"/>
      <c r="G57" s="66"/>
    </row>
    <row r="58" spans="1:7" ht="13.5" customHeight="1">
      <c r="A58" s="251" t="s">
        <v>233</v>
      </c>
      <c r="B58" s="88"/>
      <c r="C58" s="74"/>
      <c r="D58" s="89"/>
      <c r="E58" s="37"/>
      <c r="F58" s="36"/>
      <c r="G58" s="66"/>
    </row>
    <row r="59" spans="1:7" ht="12" customHeight="1">
      <c r="A59" s="251" t="s">
        <v>240</v>
      </c>
      <c r="B59" s="88"/>
      <c r="C59" s="74"/>
      <c r="D59" s="89"/>
      <c r="E59" s="37"/>
      <c r="F59" s="36"/>
      <c r="G59" s="66"/>
    </row>
    <row r="60" spans="1:7" ht="26.25" customHeight="1">
      <c r="A60" s="529" t="s">
        <v>207</v>
      </c>
      <c r="B60" s="530"/>
      <c r="C60" s="72" t="s">
        <v>208</v>
      </c>
      <c r="D60" s="111" t="s">
        <v>659</v>
      </c>
      <c r="E60" s="37"/>
      <c r="F60" s="36"/>
      <c r="G60" s="66"/>
    </row>
    <row r="61" spans="1:7" ht="15" customHeight="1" hidden="1">
      <c r="A61" s="468" t="s">
        <v>83</v>
      </c>
      <c r="B61" s="468"/>
      <c r="C61" s="468"/>
      <c r="D61" s="468"/>
      <c r="E61" s="468"/>
      <c r="F61" s="468"/>
      <c r="G61" s="66"/>
    </row>
    <row r="62" spans="1:7" ht="21" customHeight="1">
      <c r="A62" s="531" t="s">
        <v>230</v>
      </c>
      <c r="B62" s="532"/>
      <c r="C62" s="87"/>
      <c r="D62" s="91">
        <v>214598</v>
      </c>
      <c r="E62" s="37"/>
      <c r="F62" s="36">
        <v>1</v>
      </c>
      <c r="G62" s="66"/>
    </row>
    <row r="63" spans="1:7" ht="17.25" customHeight="1">
      <c r="A63" s="533" t="s">
        <v>241</v>
      </c>
      <c r="B63" s="533"/>
      <c r="C63" s="533"/>
      <c r="D63" s="249">
        <f>D56+D62</f>
        <v>925186</v>
      </c>
      <c r="E63" s="37"/>
      <c r="F63" s="36">
        <v>1</v>
      </c>
      <c r="G63" s="66"/>
    </row>
    <row r="64" spans="1:7" ht="18" customHeight="1">
      <c r="A64" s="251" t="s">
        <v>205</v>
      </c>
      <c r="B64" s="92"/>
      <c r="C64" s="86"/>
      <c r="D64" s="89"/>
      <c r="E64" s="37"/>
      <c r="F64" s="36"/>
      <c r="G64" s="66"/>
    </row>
    <row r="65" spans="1:7" ht="15.75" customHeight="1">
      <c r="A65" s="251" t="s">
        <v>242</v>
      </c>
      <c r="B65" s="468" t="s">
        <v>84</v>
      </c>
      <c r="C65" s="468"/>
      <c r="D65" s="468"/>
      <c r="E65" s="468"/>
      <c r="F65" s="468"/>
      <c r="G65" s="468"/>
    </row>
    <row r="66" spans="1:7" ht="27.75" customHeight="1">
      <c r="A66" s="469" t="s">
        <v>243</v>
      </c>
      <c r="B66" s="469"/>
      <c r="C66" s="469"/>
      <c r="D66" s="560">
        <v>2231037.96</v>
      </c>
      <c r="E66" s="37"/>
      <c r="F66" s="36">
        <v>1</v>
      </c>
      <c r="G66" s="66"/>
    </row>
    <row r="67" spans="1:7" ht="28.5" customHeight="1">
      <c r="A67" s="470" t="s">
        <v>239</v>
      </c>
      <c r="B67" s="471"/>
      <c r="C67" s="472"/>
      <c r="D67" s="91">
        <f>D66</f>
        <v>2231037.96</v>
      </c>
      <c r="E67" s="37"/>
      <c r="F67" s="36"/>
      <c r="G67" s="66"/>
    </row>
    <row r="68" spans="1:7" ht="22.5" customHeight="1">
      <c r="A68" s="251" t="s">
        <v>232</v>
      </c>
      <c r="B68" s="93"/>
      <c r="C68" s="94"/>
      <c r="D68" s="95"/>
      <c r="E68" s="37"/>
      <c r="F68" s="36"/>
      <c r="G68" s="66"/>
    </row>
    <row r="69" spans="1:7" ht="15.75" customHeight="1">
      <c r="A69" s="251" t="s">
        <v>233</v>
      </c>
      <c r="B69" s="93"/>
      <c r="C69" s="94"/>
      <c r="D69" s="95"/>
      <c r="E69" s="37"/>
      <c r="F69" s="36"/>
      <c r="G69" s="66"/>
    </row>
    <row r="70" spans="1:7" ht="15.75" customHeight="1">
      <c r="A70" s="251" t="s">
        <v>244</v>
      </c>
      <c r="B70" s="93"/>
      <c r="C70" s="94"/>
      <c r="D70" s="95"/>
      <c r="E70" s="37"/>
      <c r="F70" s="36"/>
      <c r="G70" s="66"/>
    </row>
    <row r="71" spans="1:7" ht="19.5" customHeight="1">
      <c r="A71" s="251" t="s">
        <v>235</v>
      </c>
      <c r="B71" s="93"/>
      <c r="C71" s="94"/>
      <c r="D71" s="95"/>
      <c r="E71" s="37"/>
      <c r="F71" s="36"/>
      <c r="G71" s="66"/>
    </row>
    <row r="72" spans="1:7" ht="27" customHeight="1">
      <c r="A72" s="473" t="s">
        <v>245</v>
      </c>
      <c r="B72" s="474"/>
      <c r="C72" s="475"/>
      <c r="D72" s="560">
        <v>671236.22</v>
      </c>
      <c r="E72" s="37"/>
      <c r="F72" s="36">
        <v>1</v>
      </c>
      <c r="G72" s="66"/>
    </row>
    <row r="73" spans="1:7" ht="27" customHeight="1">
      <c r="A73" s="526" t="s">
        <v>246</v>
      </c>
      <c r="B73" s="527"/>
      <c r="C73" s="248">
        <f>D66+D72</f>
        <v>2902274.1799999997</v>
      </c>
      <c r="D73" s="89"/>
      <c r="E73" s="37"/>
      <c r="F73" s="36"/>
      <c r="G73" s="66"/>
    </row>
    <row r="74" spans="1:7" ht="21" customHeight="1" hidden="1">
      <c r="A74" s="107" t="s">
        <v>84</v>
      </c>
      <c r="B74" s="92"/>
      <c r="C74" s="86"/>
      <c r="D74" s="89"/>
      <c r="E74" s="37"/>
      <c r="F74" s="36"/>
      <c r="G74" s="66"/>
    </row>
    <row r="75" spans="1:7" ht="13.5" customHeight="1" hidden="1">
      <c r="A75" s="188" t="s">
        <v>247</v>
      </c>
      <c r="B75" s="8"/>
      <c r="C75" s="96"/>
      <c r="D75" s="8"/>
      <c r="E75" s="38"/>
      <c r="F75" s="8"/>
      <c r="G75" s="66"/>
    </row>
    <row r="76" spans="1:6" s="97" customFormat="1" ht="15" customHeight="1" hidden="1">
      <c r="A76" s="528" t="s">
        <v>248</v>
      </c>
      <c r="B76" s="528"/>
      <c r="C76" s="528"/>
      <c r="D76" s="528"/>
      <c r="E76" s="528"/>
      <c r="F76" s="528"/>
    </row>
    <row r="77" spans="1:6" s="97" customFormat="1" ht="15" customHeight="1" hidden="1">
      <c r="A77" s="528"/>
      <c r="B77" s="528"/>
      <c r="C77" s="528"/>
      <c r="D77" s="528"/>
      <c r="E77" s="528"/>
      <c r="F77" s="528"/>
    </row>
    <row r="78" spans="1:6" s="97" customFormat="1" ht="15" customHeight="1" hidden="1">
      <c r="A78" s="40" t="s">
        <v>249</v>
      </c>
      <c r="B78" s="518" t="s">
        <v>250</v>
      </c>
      <c r="C78" s="518"/>
      <c r="D78" s="40" t="s">
        <v>251</v>
      </c>
      <c r="E78" s="40" t="s">
        <v>252</v>
      </c>
      <c r="F78" s="209" t="s">
        <v>253</v>
      </c>
    </row>
    <row r="79" spans="1:6" s="97" customFormat="1" ht="15" customHeight="1" hidden="1">
      <c r="A79" s="40">
        <v>1</v>
      </c>
      <c r="B79" s="518">
        <v>2</v>
      </c>
      <c r="C79" s="518"/>
      <c r="D79" s="40">
        <v>4</v>
      </c>
      <c r="E79" s="40">
        <v>5</v>
      </c>
      <c r="F79" s="209">
        <v>6</v>
      </c>
    </row>
    <row r="80" spans="1:6" s="97" customFormat="1" ht="15" customHeight="1" hidden="1">
      <c r="A80" s="40">
        <v>1</v>
      </c>
      <c r="B80" s="519" t="s">
        <v>254</v>
      </c>
      <c r="C80" s="519"/>
      <c r="D80" s="40" t="s">
        <v>39</v>
      </c>
      <c r="E80" s="40" t="s">
        <v>39</v>
      </c>
      <c r="F80" s="210">
        <v>0</v>
      </c>
    </row>
    <row r="81" spans="1:6" s="97" customFormat="1" ht="15" customHeight="1" hidden="1">
      <c r="A81" s="84">
        <v>9990041120</v>
      </c>
      <c r="B81" s="522" t="s">
        <v>255</v>
      </c>
      <c r="C81" s="522"/>
      <c r="D81" s="41" t="s">
        <v>39</v>
      </c>
      <c r="E81" s="41" t="s">
        <v>39</v>
      </c>
      <c r="F81" s="211">
        <f>F80</f>
        <v>0</v>
      </c>
    </row>
    <row r="82" spans="1:6" s="97" customFormat="1" ht="15" customHeight="1" hidden="1">
      <c r="A82" s="523" t="s">
        <v>256</v>
      </c>
      <c r="B82" s="524"/>
      <c r="C82" s="524"/>
      <c r="D82" s="524"/>
      <c r="E82" s="524"/>
      <c r="F82" s="524"/>
    </row>
    <row r="83" spans="1:6" s="97" customFormat="1" ht="15" customHeight="1" hidden="1">
      <c r="A83" s="523"/>
      <c r="B83" s="524"/>
      <c r="C83" s="524"/>
      <c r="D83" s="524"/>
      <c r="E83" s="524"/>
      <c r="F83" s="524"/>
    </row>
    <row r="84" spans="1:6" s="97" customFormat="1" ht="15" customHeight="1" hidden="1">
      <c r="A84" s="40" t="s">
        <v>249</v>
      </c>
      <c r="B84" s="518" t="s">
        <v>257</v>
      </c>
      <c r="C84" s="518"/>
      <c r="D84" s="40" t="s">
        <v>253</v>
      </c>
      <c r="E84" s="98"/>
      <c r="F84" s="99"/>
    </row>
    <row r="85" spans="1:6" s="97" customFormat="1" ht="15" customHeight="1" hidden="1">
      <c r="A85" s="40">
        <v>1</v>
      </c>
      <c r="B85" s="518">
        <v>2</v>
      </c>
      <c r="C85" s="518"/>
      <c r="D85" s="40">
        <v>3</v>
      </c>
      <c r="E85" s="98"/>
      <c r="F85" s="99"/>
    </row>
    <row r="86" spans="1:6" s="97" customFormat="1" ht="15" customHeight="1" hidden="1">
      <c r="A86" s="40">
        <v>1</v>
      </c>
      <c r="B86" s="525" t="s">
        <v>258</v>
      </c>
      <c r="C86" s="525"/>
      <c r="D86" s="212">
        <v>0</v>
      </c>
      <c r="E86" s="98"/>
      <c r="F86" s="99"/>
    </row>
    <row r="87" spans="1:6" s="97" customFormat="1" ht="15" customHeight="1" hidden="1">
      <c r="A87" s="189"/>
      <c r="B87" s="518" t="s">
        <v>211</v>
      </c>
      <c r="C87" s="518"/>
      <c r="D87" s="41"/>
      <c r="E87" s="98"/>
      <c r="F87" s="99"/>
    </row>
    <row r="88" spans="1:6" s="97" customFormat="1" ht="15" customHeight="1" hidden="1">
      <c r="A88" s="189"/>
      <c r="B88" s="519" t="s">
        <v>259</v>
      </c>
      <c r="C88" s="519"/>
      <c r="D88" s="41">
        <v>0</v>
      </c>
      <c r="E88" s="98"/>
      <c r="F88" s="99"/>
    </row>
    <row r="89" spans="1:6" s="97" customFormat="1" ht="15" customHeight="1" hidden="1">
      <c r="A89" s="189"/>
      <c r="B89" s="519" t="s">
        <v>260</v>
      </c>
      <c r="C89" s="519"/>
      <c r="D89" s="41">
        <v>0</v>
      </c>
      <c r="E89" s="98"/>
      <c r="F89" s="99"/>
    </row>
    <row r="90" spans="1:4" s="97" customFormat="1" ht="15" customHeight="1" hidden="1" thickBot="1">
      <c r="A90" s="190"/>
      <c r="B90" s="520"/>
      <c r="C90" s="521"/>
      <c r="D90" s="213"/>
    </row>
    <row r="91" spans="1:6" s="97" customFormat="1" ht="15" customHeight="1" hidden="1">
      <c r="A91" s="190"/>
      <c r="B91" s="214"/>
      <c r="C91" s="214"/>
      <c r="D91" s="105"/>
      <c r="E91" s="105"/>
      <c r="F91" s="105"/>
    </row>
    <row r="92" spans="1:7" ht="12.75" hidden="1">
      <c r="A92" s="186" t="s">
        <v>261</v>
      </c>
      <c r="B92" s="36"/>
      <c r="C92" s="36"/>
      <c r="D92" s="36"/>
      <c r="E92" s="36"/>
      <c r="F92" s="36"/>
      <c r="G92" s="66"/>
    </row>
    <row r="93" spans="1:7" ht="12.75" hidden="1">
      <c r="A93" s="186" t="s">
        <v>262</v>
      </c>
      <c r="B93" s="36"/>
      <c r="C93" s="36"/>
      <c r="D93" s="36"/>
      <c r="E93" s="36"/>
      <c r="F93" s="36"/>
      <c r="G93" s="66"/>
    </row>
    <row r="94" spans="1:7" ht="13.5" customHeight="1" hidden="1">
      <c r="A94" s="187"/>
      <c r="B94" s="36"/>
      <c r="C94" s="36"/>
      <c r="D94" s="36"/>
      <c r="E94" s="36"/>
      <c r="F94" s="36"/>
      <c r="G94" s="66"/>
    </row>
    <row r="95" spans="1:7" ht="12.75" hidden="1">
      <c r="A95" s="187" t="s">
        <v>263</v>
      </c>
      <c r="B95" s="36"/>
      <c r="C95" s="36"/>
      <c r="D95" s="36"/>
      <c r="E95" s="36"/>
      <c r="F95" s="36"/>
      <c r="G95" s="66"/>
    </row>
    <row r="96" spans="1:7" ht="12.75" hidden="1">
      <c r="A96" s="187"/>
      <c r="B96" s="36"/>
      <c r="C96" s="36"/>
      <c r="D96" s="36"/>
      <c r="E96" s="36"/>
      <c r="F96" s="36"/>
      <c r="G96" s="66"/>
    </row>
    <row r="97" spans="1:7" ht="25.5" hidden="1">
      <c r="A97" s="68" t="s">
        <v>207</v>
      </c>
      <c r="B97" s="68" t="s">
        <v>264</v>
      </c>
      <c r="C97" s="68" t="s">
        <v>265</v>
      </c>
      <c r="D97" s="100"/>
      <c r="E97" s="36"/>
      <c r="F97" s="36"/>
      <c r="G97" s="66"/>
    </row>
    <row r="98" spans="1:7" ht="12.75" hidden="1">
      <c r="A98" s="68">
        <v>2</v>
      </c>
      <c r="B98" s="68">
        <v>3</v>
      </c>
      <c r="C98" s="68">
        <v>4</v>
      </c>
      <c r="D98" s="101"/>
      <c r="E98" s="36"/>
      <c r="F98" s="36"/>
      <c r="G98" s="66"/>
    </row>
    <row r="99" spans="1:7" ht="54" customHeight="1" hidden="1">
      <c r="A99" s="68" t="s">
        <v>266</v>
      </c>
      <c r="B99" s="70"/>
      <c r="C99" s="70"/>
      <c r="D99" s="36"/>
      <c r="E99" s="36"/>
      <c r="F99" s="36"/>
      <c r="G99" s="66"/>
    </row>
    <row r="100" spans="1:7" ht="12.75" hidden="1">
      <c r="A100" s="68" t="s">
        <v>211</v>
      </c>
      <c r="B100" s="70"/>
      <c r="C100" s="70"/>
      <c r="D100" s="36"/>
      <c r="E100" s="36"/>
      <c r="F100" s="36"/>
      <c r="G100" s="66"/>
    </row>
    <row r="101" spans="1:7" ht="38.25" hidden="1">
      <c r="A101" s="68" t="s">
        <v>267</v>
      </c>
      <c r="B101" s="70"/>
      <c r="C101" s="70"/>
      <c r="D101" s="36"/>
      <c r="E101" s="36"/>
      <c r="F101" s="36"/>
      <c r="G101" s="66"/>
    </row>
    <row r="102" spans="1:7" ht="12.75" hidden="1">
      <c r="A102" s="68" t="s">
        <v>268</v>
      </c>
      <c r="B102" s="70"/>
      <c r="C102" s="70"/>
      <c r="D102" s="36"/>
      <c r="E102" s="36"/>
      <c r="F102" s="36"/>
      <c r="G102" s="66"/>
    </row>
    <row r="103" spans="1:7" ht="12.75" hidden="1">
      <c r="A103" s="68"/>
      <c r="B103" s="70"/>
      <c r="C103" s="70"/>
      <c r="D103" s="36"/>
      <c r="E103" s="36"/>
      <c r="F103" s="36"/>
      <c r="G103" s="66"/>
    </row>
    <row r="104" spans="1:7" ht="12.75" hidden="1">
      <c r="A104" s="82" t="s">
        <v>269</v>
      </c>
      <c r="B104" s="73"/>
      <c r="C104" s="81">
        <v>0</v>
      </c>
      <c r="D104" s="37"/>
      <c r="E104" s="36"/>
      <c r="F104" s="36"/>
      <c r="G104" s="66"/>
    </row>
    <row r="105" spans="1:7" ht="12.75" hidden="1">
      <c r="A105" s="68"/>
      <c r="B105" s="70" t="s">
        <v>231</v>
      </c>
      <c r="C105" s="68">
        <f>SUM(C104:C104)</f>
        <v>0</v>
      </c>
      <c r="D105" s="36"/>
      <c r="E105" s="36"/>
      <c r="F105" s="36"/>
      <c r="G105" s="66"/>
    </row>
    <row r="106" spans="1:7" ht="21" customHeight="1" hidden="1">
      <c r="A106" s="187"/>
      <c r="B106" s="36"/>
      <c r="C106" s="36"/>
      <c r="D106" s="36"/>
      <c r="E106" s="36"/>
      <c r="F106" s="36"/>
      <c r="G106" s="66"/>
    </row>
    <row r="107" spans="1:7" ht="21" customHeight="1" hidden="1">
      <c r="A107" s="187" t="s">
        <v>270</v>
      </c>
      <c r="B107" s="36"/>
      <c r="C107" s="36"/>
      <c r="D107" s="36"/>
      <c r="E107" s="36"/>
      <c r="F107" s="36"/>
      <c r="G107" s="66"/>
    </row>
    <row r="108" spans="1:7" ht="26.25" customHeight="1" hidden="1">
      <c r="A108" s="68" t="s">
        <v>207</v>
      </c>
      <c r="B108" s="68" t="s">
        <v>264</v>
      </c>
      <c r="C108" s="68" t="s">
        <v>265</v>
      </c>
      <c r="D108" s="36"/>
      <c r="E108" s="36"/>
      <c r="F108" s="36"/>
      <c r="G108" s="66"/>
    </row>
    <row r="109" spans="1:7" ht="12.75" hidden="1">
      <c r="A109" s="68">
        <v>1</v>
      </c>
      <c r="B109" s="68">
        <v>2</v>
      </c>
      <c r="C109" s="68">
        <v>3</v>
      </c>
      <c r="D109" s="36"/>
      <c r="E109" s="36"/>
      <c r="F109" s="36"/>
      <c r="G109" s="66"/>
    </row>
    <row r="110" spans="1:7" ht="51" hidden="1">
      <c r="A110" s="68" t="s">
        <v>271</v>
      </c>
      <c r="B110" s="70"/>
      <c r="C110" s="70"/>
      <c r="D110" s="36"/>
      <c r="E110" s="36"/>
      <c r="F110" s="36"/>
      <c r="G110" s="66"/>
    </row>
    <row r="111" spans="1:7" ht="12.75" hidden="1">
      <c r="A111" s="68" t="s">
        <v>211</v>
      </c>
      <c r="B111" s="70"/>
      <c r="C111" s="70"/>
      <c r="D111" s="36"/>
      <c r="E111" s="36"/>
      <c r="F111" s="36"/>
      <c r="G111" s="66"/>
    </row>
    <row r="112" spans="1:7" ht="38.25" hidden="1">
      <c r="A112" s="68" t="s">
        <v>272</v>
      </c>
      <c r="B112" s="70"/>
      <c r="C112" s="70"/>
      <c r="D112" s="76"/>
      <c r="E112" s="76"/>
      <c r="F112" s="76"/>
      <c r="G112" s="66"/>
    </row>
    <row r="113" spans="1:7" ht="12.75" hidden="1">
      <c r="A113" s="68" t="s">
        <v>273</v>
      </c>
      <c r="B113" s="70"/>
      <c r="C113" s="70"/>
      <c r="D113" s="102"/>
      <c r="E113" s="102"/>
      <c r="F113" s="102"/>
      <c r="G113" s="66"/>
    </row>
    <row r="114" spans="1:7" ht="12.75" hidden="1">
      <c r="A114" s="68" t="s">
        <v>274</v>
      </c>
      <c r="B114" s="70"/>
      <c r="C114" s="70"/>
      <c r="D114" s="102"/>
      <c r="E114" s="102"/>
      <c r="F114" s="102"/>
      <c r="G114" s="66"/>
    </row>
    <row r="115" spans="1:7" ht="38.25" hidden="1">
      <c r="A115" s="68" t="s">
        <v>275</v>
      </c>
      <c r="B115" s="70">
        <v>1</v>
      </c>
      <c r="C115" s="70"/>
      <c r="D115" s="102"/>
      <c r="E115" s="102"/>
      <c r="F115" s="102"/>
      <c r="G115" s="66"/>
    </row>
    <row r="116" spans="1:7" ht="12.75" hidden="1">
      <c r="A116" s="68"/>
      <c r="B116" s="70" t="s">
        <v>231</v>
      </c>
      <c r="C116" s="68"/>
      <c r="D116" s="36"/>
      <c r="E116" s="36"/>
      <c r="F116" s="36"/>
      <c r="G116" s="66"/>
    </row>
    <row r="117" spans="1:7" ht="13.5" customHeight="1" hidden="1">
      <c r="A117" s="187"/>
      <c r="B117" s="36"/>
      <c r="C117" s="36"/>
      <c r="D117" s="36"/>
      <c r="E117" s="36"/>
      <c r="F117" s="36"/>
      <c r="G117" s="66"/>
    </row>
    <row r="118" spans="1:7" ht="17.25" customHeight="1" hidden="1">
      <c r="A118" s="187" t="s">
        <v>276</v>
      </c>
      <c r="B118" s="36"/>
      <c r="C118" s="36"/>
      <c r="D118" s="36"/>
      <c r="E118" s="36"/>
      <c r="F118" s="36"/>
      <c r="G118" s="66"/>
    </row>
    <row r="119" spans="1:7" ht="38.25" hidden="1">
      <c r="A119" s="68" t="s">
        <v>207</v>
      </c>
      <c r="B119" s="68" t="s">
        <v>277</v>
      </c>
      <c r="C119" s="68" t="s">
        <v>278</v>
      </c>
      <c r="D119" s="68" t="s">
        <v>279</v>
      </c>
      <c r="E119" s="36"/>
      <c r="F119" s="36"/>
      <c r="G119" s="66"/>
    </row>
    <row r="120" spans="1:7" ht="12.75" hidden="1">
      <c r="A120" s="68">
        <v>1</v>
      </c>
      <c r="B120" s="68">
        <v>2</v>
      </c>
      <c r="C120" s="68">
        <v>3</v>
      </c>
      <c r="D120" s="68">
        <v>4</v>
      </c>
      <c r="E120" s="36"/>
      <c r="F120" s="36"/>
      <c r="G120" s="66"/>
    </row>
    <row r="121" spans="1:7" ht="60" customHeight="1" hidden="1">
      <c r="A121" s="68" t="s">
        <v>280</v>
      </c>
      <c r="B121" s="70"/>
      <c r="C121" s="70"/>
      <c r="D121" s="70"/>
      <c r="E121" s="36"/>
      <c r="F121" s="36"/>
      <c r="G121" s="66"/>
    </row>
    <row r="122" spans="1:7" ht="12.75" hidden="1">
      <c r="A122" s="68" t="s">
        <v>211</v>
      </c>
      <c r="B122" s="70"/>
      <c r="C122" s="70"/>
      <c r="D122" s="70"/>
      <c r="E122" s="36"/>
      <c r="F122" s="36"/>
      <c r="G122" s="66"/>
    </row>
    <row r="123" spans="1:7" ht="12.75" hidden="1">
      <c r="A123" s="68"/>
      <c r="B123" s="70"/>
      <c r="C123" s="68" t="s">
        <v>231</v>
      </c>
      <c r="D123" s="70"/>
      <c r="E123" s="36"/>
      <c r="F123" s="36"/>
      <c r="G123" s="66"/>
    </row>
    <row r="124" spans="1:7" ht="12.75" hidden="1">
      <c r="A124" s="187"/>
      <c r="B124" s="36"/>
      <c r="C124" s="36"/>
      <c r="D124" s="36"/>
      <c r="E124" s="36"/>
      <c r="F124" s="36"/>
      <c r="G124" s="66"/>
    </row>
    <row r="125" spans="1:7" ht="12.75" hidden="1">
      <c r="A125" s="187" t="s">
        <v>281</v>
      </c>
      <c r="B125" s="36"/>
      <c r="C125" s="36"/>
      <c r="D125" s="36"/>
      <c r="E125" s="36"/>
      <c r="F125" s="36"/>
      <c r="G125" s="66"/>
    </row>
    <row r="126" spans="1:7" ht="51" hidden="1">
      <c r="A126" s="68" t="s">
        <v>207</v>
      </c>
      <c r="B126" s="68" t="s">
        <v>282</v>
      </c>
      <c r="C126" s="68" t="s">
        <v>277</v>
      </c>
      <c r="D126" s="68" t="s">
        <v>283</v>
      </c>
      <c r="E126" s="68" t="s">
        <v>284</v>
      </c>
      <c r="F126" s="36"/>
      <c r="G126" s="66"/>
    </row>
    <row r="127" spans="1:7" ht="12.75" hidden="1">
      <c r="A127" s="68">
        <v>1</v>
      </c>
      <c r="B127" s="68">
        <v>2</v>
      </c>
      <c r="C127" s="68">
        <v>3</v>
      </c>
      <c r="D127" s="68">
        <v>4</v>
      </c>
      <c r="E127" s="68">
        <v>5</v>
      </c>
      <c r="F127" s="36"/>
      <c r="G127" s="66"/>
    </row>
    <row r="128" spans="1:7" ht="76.5" hidden="1">
      <c r="A128" s="68" t="s">
        <v>285</v>
      </c>
      <c r="B128" s="70" t="s">
        <v>286</v>
      </c>
      <c r="C128" s="68"/>
      <c r="D128" s="68"/>
      <c r="E128" s="68"/>
      <c r="F128" s="36"/>
      <c r="G128" s="66"/>
    </row>
    <row r="129" spans="1:7" ht="12.75" hidden="1">
      <c r="A129" s="68" t="s">
        <v>211</v>
      </c>
      <c r="B129" s="70"/>
      <c r="C129" s="70"/>
      <c r="D129" s="70"/>
      <c r="E129" s="70"/>
      <c r="F129" s="36"/>
      <c r="G129" s="66"/>
    </row>
    <row r="130" spans="1:7" ht="8.25" customHeight="1" hidden="1">
      <c r="A130" s="103"/>
      <c r="B130" s="76"/>
      <c r="C130" s="76"/>
      <c r="D130" s="76"/>
      <c r="E130" s="76"/>
      <c r="F130" s="36"/>
      <c r="G130" s="66"/>
    </row>
    <row r="131" spans="1:7" ht="12.75" hidden="1">
      <c r="A131" s="187" t="s">
        <v>287</v>
      </c>
      <c r="B131" s="36"/>
      <c r="C131" s="36"/>
      <c r="D131" s="37">
        <f>C105+C116+D123</f>
        <v>0</v>
      </c>
      <c r="E131" s="36"/>
      <c r="F131" s="36"/>
      <c r="G131" s="66"/>
    </row>
    <row r="132" spans="1:7" ht="12.75" hidden="1">
      <c r="A132" s="186" t="s">
        <v>288</v>
      </c>
      <c r="B132" s="36"/>
      <c r="C132" s="36"/>
      <c r="D132" s="36"/>
      <c r="E132" s="36"/>
      <c r="F132" s="36"/>
      <c r="G132" s="66"/>
    </row>
    <row r="133" spans="1:7" ht="12.75" hidden="1">
      <c r="A133" s="187" t="s">
        <v>289</v>
      </c>
      <c r="B133" s="36"/>
      <c r="C133" s="36"/>
      <c r="D133" s="36"/>
      <c r="E133" s="36"/>
      <c r="F133" s="36"/>
      <c r="G133" s="66"/>
    </row>
    <row r="134" spans="1:7" ht="12.75" hidden="1">
      <c r="A134" s="187" t="s">
        <v>290</v>
      </c>
      <c r="B134" s="36"/>
      <c r="C134" s="36"/>
      <c r="D134" s="36"/>
      <c r="E134" s="36"/>
      <c r="F134" s="36"/>
      <c r="G134" s="66"/>
    </row>
    <row r="135" spans="1:7" ht="25.5" customHeight="1" hidden="1">
      <c r="A135" s="68" t="s">
        <v>207</v>
      </c>
      <c r="B135" s="68" t="s">
        <v>264</v>
      </c>
      <c r="C135" s="517" t="s">
        <v>291</v>
      </c>
      <c r="D135" s="517"/>
      <c r="E135" s="36"/>
      <c r="F135" s="36"/>
      <c r="G135" s="66"/>
    </row>
    <row r="136" spans="1:7" ht="12.75" hidden="1">
      <c r="A136" s="68">
        <v>2</v>
      </c>
      <c r="B136" s="68">
        <v>3</v>
      </c>
      <c r="C136" s="517">
        <v>4</v>
      </c>
      <c r="D136" s="517"/>
      <c r="E136" s="36"/>
      <c r="F136" s="36"/>
      <c r="G136" s="66"/>
    </row>
    <row r="137" spans="1:7" ht="12.75" hidden="1">
      <c r="A137" s="68" t="s">
        <v>292</v>
      </c>
      <c r="B137" s="70"/>
      <c r="C137" s="516"/>
      <c r="D137" s="516"/>
      <c r="E137" s="36"/>
      <c r="F137" s="36"/>
      <c r="G137" s="66"/>
    </row>
    <row r="138" spans="1:7" ht="16.5" customHeight="1" hidden="1">
      <c r="A138" s="68" t="s">
        <v>293</v>
      </c>
      <c r="B138" s="70"/>
      <c r="C138" s="516"/>
      <c r="D138" s="516"/>
      <c r="E138" s="36"/>
      <c r="F138" s="36"/>
      <c r="G138" s="66"/>
    </row>
    <row r="139" spans="1:7" ht="25.5" hidden="1">
      <c r="A139" s="68" t="s">
        <v>294</v>
      </c>
      <c r="B139" s="70"/>
      <c r="C139" s="516">
        <v>0</v>
      </c>
      <c r="D139" s="516"/>
      <c r="E139" s="36"/>
      <c r="F139" s="36"/>
      <c r="G139" s="66"/>
    </row>
    <row r="140" spans="1:7" ht="12.75" hidden="1">
      <c r="A140" s="68"/>
      <c r="B140" s="70"/>
      <c r="C140" s="68" t="s">
        <v>231</v>
      </c>
      <c r="D140" s="70">
        <f>C139</f>
        <v>0</v>
      </c>
      <c r="E140" s="36"/>
      <c r="F140" s="36"/>
      <c r="G140" s="66"/>
    </row>
    <row r="141" spans="1:7" ht="12.75" hidden="1">
      <c r="A141" s="187"/>
      <c r="B141" s="36"/>
      <c r="C141" s="36"/>
      <c r="D141" s="36"/>
      <c r="E141" s="36"/>
      <c r="F141" s="36"/>
      <c r="G141" s="66"/>
    </row>
    <row r="142" spans="1:7" ht="12.75" hidden="1">
      <c r="A142" s="187" t="s">
        <v>295</v>
      </c>
      <c r="B142" s="36"/>
      <c r="C142" s="36"/>
      <c r="D142" s="36"/>
      <c r="E142" s="36"/>
      <c r="F142" s="36"/>
      <c r="G142" s="66"/>
    </row>
    <row r="143" spans="1:7" ht="25.5" hidden="1">
      <c r="A143" s="68" t="s">
        <v>296</v>
      </c>
      <c r="B143" s="68" t="s">
        <v>264</v>
      </c>
      <c r="C143" s="517" t="s">
        <v>297</v>
      </c>
      <c r="D143" s="517"/>
      <c r="E143" s="36"/>
      <c r="F143" s="36"/>
      <c r="G143" s="66"/>
    </row>
    <row r="144" spans="1:7" ht="12.75" hidden="1">
      <c r="A144" s="68">
        <v>1</v>
      </c>
      <c r="B144" s="68">
        <v>2</v>
      </c>
      <c r="C144" s="517">
        <v>3</v>
      </c>
      <c r="D144" s="517"/>
      <c r="E144" s="36"/>
      <c r="F144" s="36"/>
      <c r="G144" s="66"/>
    </row>
    <row r="145" spans="1:7" ht="12.75" hidden="1">
      <c r="A145" s="68" t="s">
        <v>298</v>
      </c>
      <c r="B145" s="70">
        <v>1</v>
      </c>
      <c r="C145" s="516">
        <v>0</v>
      </c>
      <c r="D145" s="516"/>
      <c r="E145" s="36"/>
      <c r="F145" s="36"/>
      <c r="G145" s="66"/>
    </row>
    <row r="146" spans="1:7" ht="12.75" hidden="1">
      <c r="A146" s="68"/>
      <c r="B146" s="70"/>
      <c r="C146" s="68" t="s">
        <v>231</v>
      </c>
      <c r="D146" s="68">
        <f>C145</f>
        <v>0</v>
      </c>
      <c r="E146" s="36"/>
      <c r="F146" s="36"/>
      <c r="G146" s="66"/>
    </row>
    <row r="147" spans="1:7" ht="12.75" hidden="1">
      <c r="A147" s="187" t="s">
        <v>299</v>
      </c>
      <c r="B147" s="76"/>
      <c r="C147" s="103"/>
      <c r="D147" s="103"/>
      <c r="E147" s="36"/>
      <c r="F147" s="36"/>
      <c r="G147" s="66"/>
    </row>
    <row r="148" spans="1:7" ht="41.25" customHeight="1" hidden="1">
      <c r="A148" s="68" t="s">
        <v>300</v>
      </c>
      <c r="B148" s="70" t="s">
        <v>301</v>
      </c>
      <c r="C148" s="72">
        <v>36</v>
      </c>
      <c r="D148" s="68"/>
      <c r="E148" s="81">
        <v>500</v>
      </c>
      <c r="F148" s="81">
        <v>0</v>
      </c>
      <c r="G148" s="66"/>
    </row>
    <row r="149" spans="1:7" ht="17.25" customHeight="1" hidden="1">
      <c r="A149" s="103"/>
      <c r="B149" s="76"/>
      <c r="C149" s="103" t="s">
        <v>231</v>
      </c>
      <c r="D149" s="103">
        <f>D148</f>
        <v>0</v>
      </c>
      <c r="E149" s="36"/>
      <c r="F149" s="36"/>
      <c r="G149" s="66"/>
    </row>
    <row r="150" spans="1:7" ht="15.75" customHeight="1" hidden="1">
      <c r="A150" s="187"/>
      <c r="B150" s="36"/>
      <c r="C150" s="36"/>
      <c r="D150" s="36"/>
      <c r="E150" s="36"/>
      <c r="F150" s="36"/>
      <c r="G150" s="66"/>
    </row>
    <row r="151" spans="1:7" ht="12.75" hidden="1">
      <c r="A151" s="187" t="s">
        <v>302</v>
      </c>
      <c r="B151" s="36"/>
      <c r="C151" s="37">
        <f>D140+D146</f>
        <v>0</v>
      </c>
      <c r="D151" s="36"/>
      <c r="E151" s="36"/>
      <c r="F151" s="36"/>
      <c r="G151" s="66"/>
    </row>
    <row r="152" spans="1:7" ht="12.75" hidden="1">
      <c r="A152" s="191"/>
      <c r="B152" s="37">
        <f>F89+D149</f>
        <v>0</v>
      </c>
      <c r="C152" s="37"/>
      <c r="D152" s="36"/>
      <c r="E152" s="36"/>
      <c r="F152" s="36"/>
      <c r="G152" s="66"/>
    </row>
    <row r="153" spans="1:7" ht="12.75" hidden="1">
      <c r="A153" s="187"/>
      <c r="B153" s="36"/>
      <c r="C153" s="36"/>
      <c r="D153" s="36"/>
      <c r="E153" s="36"/>
      <c r="F153" s="36"/>
      <c r="G153" s="66"/>
    </row>
    <row r="154" spans="1:7" ht="12.75" hidden="1">
      <c r="A154" s="191"/>
      <c r="B154" s="66"/>
      <c r="C154" s="66"/>
      <c r="D154" s="36"/>
      <c r="E154" s="36"/>
      <c r="F154" s="36"/>
      <c r="G154" s="66"/>
    </row>
    <row r="155" spans="1:7" ht="12.75" hidden="1">
      <c r="A155" s="191"/>
      <c r="B155" s="66"/>
      <c r="C155" s="66"/>
      <c r="D155" s="36"/>
      <c r="E155" s="36"/>
      <c r="F155" s="36"/>
      <c r="G155" s="66"/>
    </row>
    <row r="156" spans="1:7" ht="12.75" hidden="1">
      <c r="A156" s="187" t="s">
        <v>303</v>
      </c>
      <c r="B156" s="36"/>
      <c r="C156" s="36"/>
      <c r="D156" s="36"/>
      <c r="E156" s="36"/>
      <c r="F156" s="36"/>
      <c r="G156" s="66"/>
    </row>
    <row r="157" spans="1:7" ht="51" hidden="1">
      <c r="A157" s="68" t="s">
        <v>304</v>
      </c>
      <c r="B157" s="68" t="s">
        <v>207</v>
      </c>
      <c r="C157" s="68" t="s">
        <v>282</v>
      </c>
      <c r="D157" s="68" t="s">
        <v>305</v>
      </c>
      <c r="E157" s="68" t="s">
        <v>279</v>
      </c>
      <c r="F157" s="36"/>
      <c r="G157" s="66"/>
    </row>
    <row r="158" spans="1:7" ht="12.75" hidden="1">
      <c r="A158" s="68">
        <v>1</v>
      </c>
      <c r="B158" s="68">
        <v>2</v>
      </c>
      <c r="C158" s="68">
        <v>3</v>
      </c>
      <c r="D158" s="68">
        <v>4</v>
      </c>
      <c r="E158" s="68">
        <v>5</v>
      </c>
      <c r="F158" s="36"/>
      <c r="G158" s="66"/>
    </row>
    <row r="159" spans="1:7" ht="25.5" hidden="1">
      <c r="A159" s="68">
        <v>1</v>
      </c>
      <c r="B159" s="70" t="s">
        <v>306</v>
      </c>
      <c r="C159" s="70" t="s">
        <v>307</v>
      </c>
      <c r="D159" s="70"/>
      <c r="E159" s="70"/>
      <c r="F159" s="36"/>
      <c r="G159" s="66"/>
    </row>
    <row r="160" spans="1:7" ht="12.75" hidden="1">
      <c r="A160" s="68">
        <v>2</v>
      </c>
      <c r="B160" s="70" t="s">
        <v>308</v>
      </c>
      <c r="C160" s="70" t="s">
        <v>307</v>
      </c>
      <c r="D160" s="70"/>
      <c r="E160" s="70"/>
      <c r="F160" s="36"/>
      <c r="G160" s="66"/>
    </row>
    <row r="161" spans="1:7" ht="25.5" hidden="1">
      <c r="A161" s="68">
        <v>3</v>
      </c>
      <c r="B161" s="70" t="s">
        <v>309</v>
      </c>
      <c r="C161" s="70" t="s">
        <v>286</v>
      </c>
      <c r="D161" s="70"/>
      <c r="E161" s="70"/>
      <c r="F161" s="36"/>
      <c r="G161" s="66"/>
    </row>
    <row r="162" spans="1:7" ht="12.75" hidden="1">
      <c r="A162" s="68"/>
      <c r="B162" s="70"/>
      <c r="C162" s="70"/>
      <c r="D162" s="68" t="s">
        <v>231</v>
      </c>
      <c r="E162" s="70"/>
      <c r="F162" s="36"/>
      <c r="G162" s="66"/>
    </row>
    <row r="163" spans="1:7" ht="15.75" customHeight="1" hidden="1">
      <c r="A163" s="187" t="s">
        <v>270</v>
      </c>
      <c r="B163" s="36"/>
      <c r="C163" s="36"/>
      <c r="D163" s="36"/>
      <c r="E163" s="36"/>
      <c r="F163" s="36"/>
      <c r="G163" s="66"/>
    </row>
    <row r="164" spans="1:7" ht="76.5" hidden="1">
      <c r="A164" s="72" t="s">
        <v>207</v>
      </c>
      <c r="B164" s="72" t="s">
        <v>310</v>
      </c>
      <c r="C164" s="72" t="s">
        <v>311</v>
      </c>
      <c r="D164" s="68" t="s">
        <v>312</v>
      </c>
      <c r="E164" s="68" t="s">
        <v>313</v>
      </c>
      <c r="F164" s="68" t="s">
        <v>314</v>
      </c>
      <c r="G164" s="66"/>
    </row>
    <row r="165" spans="1:7" ht="12.75" hidden="1">
      <c r="A165" s="68">
        <v>1</v>
      </c>
      <c r="B165" s="68">
        <v>2</v>
      </c>
      <c r="C165" s="68">
        <v>3</v>
      </c>
      <c r="D165" s="68">
        <v>4</v>
      </c>
      <c r="E165" s="68">
        <v>5</v>
      </c>
      <c r="F165" s="68">
        <v>6</v>
      </c>
      <c r="G165" s="66"/>
    </row>
    <row r="166" spans="1:7" ht="30" customHeight="1" hidden="1">
      <c r="A166" s="68" t="s">
        <v>272</v>
      </c>
      <c r="B166" s="72" t="s">
        <v>315</v>
      </c>
      <c r="C166" s="72">
        <v>15</v>
      </c>
      <c r="D166" s="72">
        <v>273</v>
      </c>
      <c r="E166" s="72">
        <v>550</v>
      </c>
      <c r="F166" s="72">
        <v>0</v>
      </c>
      <c r="G166" s="66"/>
    </row>
    <row r="167" spans="1:7" ht="12.75" hidden="1">
      <c r="A167" s="68"/>
      <c r="B167" s="72"/>
      <c r="C167" s="70"/>
      <c r="D167" s="70"/>
      <c r="E167" s="70" t="s">
        <v>236</v>
      </c>
      <c r="F167" s="104">
        <f>F166</f>
        <v>0</v>
      </c>
      <c r="G167" s="66"/>
    </row>
    <row r="168" spans="1:7" ht="16.5" customHeight="1" hidden="1">
      <c r="A168" s="187" t="s">
        <v>316</v>
      </c>
      <c r="B168" s="105">
        <f>F167</f>
        <v>0</v>
      </c>
      <c r="C168" s="76"/>
      <c r="D168" s="76"/>
      <c r="E168" s="76"/>
      <c r="F168" s="106"/>
      <c r="G168" s="66"/>
    </row>
    <row r="169" spans="1:7" ht="9" customHeight="1" hidden="1">
      <c r="A169" s="187"/>
      <c r="B169" s="105"/>
      <c r="C169" s="76"/>
      <c r="D169" s="76"/>
      <c r="E169" s="76"/>
      <c r="F169" s="106"/>
      <c r="G169" s="66"/>
    </row>
    <row r="170" spans="1:7" ht="14.25" customHeight="1" hidden="1">
      <c r="A170" s="186" t="s">
        <v>317</v>
      </c>
      <c r="B170" s="107">
        <f>F85+F148+F166</f>
        <v>0</v>
      </c>
      <c r="C170" s="76"/>
      <c r="D170" s="76"/>
      <c r="E170" s="76"/>
      <c r="F170" s="106"/>
      <c r="G170" s="66"/>
    </row>
    <row r="171" spans="1:7" ht="14.25" customHeight="1" hidden="1">
      <c r="A171" s="186" t="s">
        <v>318</v>
      </c>
      <c r="B171" s="107"/>
      <c r="C171" s="76"/>
      <c r="D171" s="76"/>
      <c r="E171" s="76"/>
      <c r="F171" s="106"/>
      <c r="G171" s="66"/>
    </row>
    <row r="172" spans="1:7" ht="29.25" customHeight="1" hidden="1">
      <c r="A172" s="68" t="s">
        <v>304</v>
      </c>
      <c r="B172" s="68" t="s">
        <v>207</v>
      </c>
      <c r="C172" s="68" t="s">
        <v>277</v>
      </c>
      <c r="D172" s="68" t="s">
        <v>319</v>
      </c>
      <c r="E172" s="103"/>
      <c r="F172" s="103"/>
      <c r="G172" s="66"/>
    </row>
    <row r="173" spans="1:7" ht="27.75" customHeight="1" hidden="1">
      <c r="A173" s="192"/>
      <c r="B173" s="215" t="s">
        <v>320</v>
      </c>
      <c r="C173" s="70"/>
      <c r="D173" s="68">
        <v>0</v>
      </c>
      <c r="E173" s="66"/>
      <c r="F173" s="76"/>
      <c r="G173" s="66"/>
    </row>
    <row r="174" spans="1:7" ht="24" customHeight="1" hidden="1">
      <c r="A174" s="192"/>
      <c r="B174" s="215" t="s">
        <v>321</v>
      </c>
      <c r="C174" s="70"/>
      <c r="D174" s="216">
        <v>0</v>
      </c>
      <c r="E174" s="66"/>
      <c r="F174" s="76"/>
      <c r="G174" s="66"/>
    </row>
    <row r="175" spans="1:7" ht="14.25" customHeight="1" hidden="1">
      <c r="A175" s="192"/>
      <c r="B175" s="215" t="s">
        <v>322</v>
      </c>
      <c r="C175" s="70"/>
      <c r="D175" s="68">
        <f>D173+D174</f>
        <v>0</v>
      </c>
      <c r="E175" s="66"/>
      <c r="F175" s="76">
        <v>1</v>
      </c>
      <c r="G175" s="66"/>
    </row>
    <row r="176" spans="1:7" ht="14.25" customHeight="1" hidden="1">
      <c r="A176" s="186" t="s">
        <v>323</v>
      </c>
      <c r="B176" s="107"/>
      <c r="C176" s="76"/>
      <c r="D176" s="76"/>
      <c r="E176" s="66"/>
      <c r="F176" s="76"/>
      <c r="G176" s="66"/>
    </row>
    <row r="177" spans="1:7" ht="14.25" customHeight="1" hidden="1">
      <c r="A177" s="68" t="s">
        <v>304</v>
      </c>
      <c r="B177" s="68" t="s">
        <v>207</v>
      </c>
      <c r="C177" s="68" t="s">
        <v>277</v>
      </c>
      <c r="D177" s="68" t="s">
        <v>319</v>
      </c>
      <c r="E177" s="66"/>
      <c r="F177" s="76"/>
      <c r="G177" s="66"/>
    </row>
    <row r="178" spans="1:7" ht="24.75" customHeight="1" hidden="1">
      <c r="A178" s="192"/>
      <c r="B178" s="215" t="s">
        <v>324</v>
      </c>
      <c r="C178" s="70"/>
      <c r="D178" s="68">
        <v>0</v>
      </c>
      <c r="E178" s="66"/>
      <c r="F178" s="76"/>
      <c r="G178" s="66"/>
    </row>
    <row r="179" spans="1:7" ht="27.75" customHeight="1" hidden="1">
      <c r="A179" s="192"/>
      <c r="B179" s="215" t="s">
        <v>324</v>
      </c>
      <c r="C179" s="70"/>
      <c r="D179" s="216">
        <v>0</v>
      </c>
      <c r="E179" s="66"/>
      <c r="F179" s="76"/>
      <c r="G179" s="66"/>
    </row>
    <row r="180" spans="1:7" ht="14.25" customHeight="1" hidden="1">
      <c r="A180" s="192"/>
      <c r="B180" s="215" t="s">
        <v>325</v>
      </c>
      <c r="C180" s="70"/>
      <c r="D180" s="68">
        <f>D178+D179</f>
        <v>0</v>
      </c>
      <c r="E180" s="76"/>
      <c r="F180" s="106">
        <v>1</v>
      </c>
      <c r="G180" s="66"/>
    </row>
    <row r="181" spans="1:7" ht="14.25" customHeight="1" hidden="1">
      <c r="A181" s="186" t="s">
        <v>326</v>
      </c>
      <c r="B181" s="107"/>
      <c r="C181" s="76"/>
      <c r="D181" s="108">
        <f>D175+D180</f>
        <v>0</v>
      </c>
      <c r="E181" s="76"/>
      <c r="F181" s="106"/>
      <c r="G181" s="66"/>
    </row>
    <row r="182" spans="1:7" ht="14.25" customHeight="1" hidden="1">
      <c r="A182" s="188" t="s">
        <v>327</v>
      </c>
      <c r="B182" s="109"/>
      <c r="C182" s="110"/>
      <c r="D182" s="110"/>
      <c r="E182" s="110"/>
      <c r="F182" s="106"/>
      <c r="G182" s="66"/>
    </row>
    <row r="183" spans="1:7" ht="14.25" customHeight="1" hidden="1">
      <c r="A183" s="188" t="s">
        <v>328</v>
      </c>
      <c r="B183" s="109"/>
      <c r="C183" s="110"/>
      <c r="D183" s="110"/>
      <c r="E183" s="110"/>
      <c r="F183" s="106"/>
      <c r="G183" s="66"/>
    </row>
    <row r="184" spans="1:7" ht="25.5" hidden="1">
      <c r="A184" s="111" t="s">
        <v>304</v>
      </c>
      <c r="B184" s="111" t="s">
        <v>207</v>
      </c>
      <c r="C184" s="111" t="s">
        <v>264</v>
      </c>
      <c r="D184" s="111" t="s">
        <v>329</v>
      </c>
      <c r="E184" s="8"/>
      <c r="F184" s="36"/>
      <c r="G184" s="66"/>
    </row>
    <row r="185" spans="1:7" ht="89.25" hidden="1">
      <c r="A185" s="111" t="s">
        <v>330</v>
      </c>
      <c r="B185" s="111"/>
      <c r="C185" s="111"/>
      <c r="D185" s="111"/>
      <c r="E185" s="8"/>
      <c r="F185" s="36"/>
      <c r="G185" s="66"/>
    </row>
    <row r="186" spans="1:7" ht="12.75" hidden="1">
      <c r="A186" s="111" t="s">
        <v>211</v>
      </c>
      <c r="B186" s="111"/>
      <c r="C186" s="111"/>
      <c r="D186" s="111"/>
      <c r="E186" s="8"/>
      <c r="F186" s="36"/>
      <c r="G186" s="66"/>
    </row>
    <row r="187" spans="1:7" ht="12.75" hidden="1">
      <c r="A187" s="111">
        <v>1</v>
      </c>
      <c r="B187" s="111">
        <v>2</v>
      </c>
      <c r="C187" s="111">
        <v>3</v>
      </c>
      <c r="D187" s="111">
        <v>4</v>
      </c>
      <c r="E187" s="8"/>
      <c r="F187" s="36"/>
      <c r="G187" s="66"/>
    </row>
    <row r="188" spans="1:7" ht="18.75" customHeight="1" hidden="1">
      <c r="A188" s="111">
        <v>1</v>
      </c>
      <c r="B188" s="112" t="s">
        <v>331</v>
      </c>
      <c r="C188" s="111">
        <v>1</v>
      </c>
      <c r="D188" s="41">
        <v>0</v>
      </c>
      <c r="E188" s="8"/>
      <c r="F188" s="36"/>
      <c r="G188" s="66"/>
    </row>
    <row r="189" spans="1:7" ht="14.25" customHeight="1" hidden="1">
      <c r="A189" s="188"/>
      <c r="B189" s="109"/>
      <c r="C189" s="110"/>
      <c r="D189" s="110"/>
      <c r="E189" s="110"/>
      <c r="F189" s="106"/>
      <c r="G189" s="66"/>
    </row>
    <row r="190" spans="1:7" ht="14.25" customHeight="1" hidden="1">
      <c r="A190" s="188" t="s">
        <v>287</v>
      </c>
      <c r="B190" s="109"/>
      <c r="C190" s="113">
        <f>D188</f>
        <v>0</v>
      </c>
      <c r="D190" s="110"/>
      <c r="E190" s="110"/>
      <c r="F190" s="106"/>
      <c r="G190" s="66"/>
    </row>
    <row r="191" spans="1:7" ht="14.25" customHeight="1" hidden="1">
      <c r="A191" s="188"/>
      <c r="B191" s="109"/>
      <c r="C191" s="110"/>
      <c r="D191" s="110"/>
      <c r="E191" s="110"/>
      <c r="F191" s="106"/>
      <c r="G191" s="66"/>
    </row>
    <row r="192" spans="1:7" ht="14.25" customHeight="1" hidden="1">
      <c r="A192" s="188" t="s">
        <v>332</v>
      </c>
      <c r="B192" s="109"/>
      <c r="C192" s="110"/>
      <c r="D192" s="110"/>
      <c r="E192" s="110"/>
      <c r="F192" s="106"/>
      <c r="G192" s="66"/>
    </row>
    <row r="193" spans="1:7" ht="14.25" customHeight="1" hidden="1">
      <c r="A193" s="193" t="s">
        <v>333</v>
      </c>
      <c r="B193" s="109"/>
      <c r="C193" s="110"/>
      <c r="D193" s="110"/>
      <c r="E193" s="110"/>
      <c r="F193" s="106"/>
      <c r="G193" s="66"/>
    </row>
    <row r="194" spans="1:7" ht="14.25" customHeight="1" hidden="1">
      <c r="A194" s="193" t="s">
        <v>334</v>
      </c>
      <c r="B194" s="109"/>
      <c r="C194" s="110"/>
      <c r="D194" s="110"/>
      <c r="E194" s="110"/>
      <c r="F194" s="106"/>
      <c r="G194" s="66"/>
    </row>
    <row r="195" spans="1:7" ht="14.25" customHeight="1" hidden="1">
      <c r="A195" s="111" t="s">
        <v>207</v>
      </c>
      <c r="B195" s="111" t="s">
        <v>335</v>
      </c>
      <c r="C195" s="111" t="s">
        <v>336</v>
      </c>
      <c r="D195" s="111" t="s">
        <v>38</v>
      </c>
      <c r="E195" s="110"/>
      <c r="F195" s="106"/>
      <c r="G195" s="66"/>
    </row>
    <row r="196" spans="1:7" ht="14.25" customHeight="1" hidden="1">
      <c r="A196" s="111">
        <v>1</v>
      </c>
      <c r="B196" s="111">
        <v>2</v>
      </c>
      <c r="C196" s="111">
        <v>3</v>
      </c>
      <c r="D196" s="111">
        <v>4</v>
      </c>
      <c r="E196" s="110"/>
      <c r="F196" s="106"/>
      <c r="G196" s="66"/>
    </row>
    <row r="197" spans="1:7" ht="14.25" customHeight="1" hidden="1" thickBot="1">
      <c r="A197" s="128" t="s">
        <v>337</v>
      </c>
      <c r="B197" s="40">
        <v>1</v>
      </c>
      <c r="C197" s="40">
        <v>1400000</v>
      </c>
      <c r="D197" s="40">
        <v>1400000</v>
      </c>
      <c r="E197" s="110"/>
      <c r="F197" s="106"/>
      <c r="G197" s="66"/>
    </row>
    <row r="198" spans="1:7" ht="47.25" customHeight="1" hidden="1" thickBot="1">
      <c r="A198" s="194" t="s">
        <v>338</v>
      </c>
      <c r="B198" s="40">
        <v>3</v>
      </c>
      <c r="C198" s="40">
        <v>100000</v>
      </c>
      <c r="D198" s="40">
        <f aca="true" t="shared" si="1" ref="D198:D208">B198*C198</f>
        <v>300000</v>
      </c>
      <c r="E198" s="110"/>
      <c r="F198" s="106"/>
      <c r="G198" s="66"/>
    </row>
    <row r="199" spans="1:7" ht="30.75" customHeight="1" hidden="1" thickBot="1">
      <c r="A199" s="195" t="s">
        <v>339</v>
      </c>
      <c r="B199" s="41">
        <v>1</v>
      </c>
      <c r="C199" s="40">
        <v>10000</v>
      </c>
      <c r="D199" s="40">
        <f t="shared" si="1"/>
        <v>10000</v>
      </c>
      <c r="E199" s="110"/>
      <c r="F199" s="106"/>
      <c r="G199" s="66"/>
    </row>
    <row r="200" spans="1:7" ht="38.25" customHeight="1" hidden="1">
      <c r="A200" s="196" t="s">
        <v>340</v>
      </c>
      <c r="B200" s="41">
        <v>5</v>
      </c>
      <c r="C200" s="40">
        <v>2000</v>
      </c>
      <c r="D200" s="40">
        <f t="shared" si="1"/>
        <v>10000</v>
      </c>
      <c r="E200" s="110"/>
      <c r="F200" s="106"/>
      <c r="G200" s="66"/>
    </row>
    <row r="201" spans="1:7" ht="23.25" customHeight="1" hidden="1">
      <c r="A201" s="197" t="s">
        <v>341</v>
      </c>
      <c r="B201" s="42">
        <v>1</v>
      </c>
      <c r="C201" s="40">
        <v>10000</v>
      </c>
      <c r="D201" s="40">
        <f t="shared" si="1"/>
        <v>10000</v>
      </c>
      <c r="E201" s="110"/>
      <c r="F201" s="106"/>
      <c r="G201" s="66"/>
    </row>
    <row r="202" spans="1:7" ht="19.5" customHeight="1" hidden="1">
      <c r="A202" s="197" t="s">
        <v>342</v>
      </c>
      <c r="B202" s="42">
        <v>1</v>
      </c>
      <c r="C202" s="40">
        <v>600000</v>
      </c>
      <c r="D202" s="40">
        <f t="shared" si="1"/>
        <v>600000</v>
      </c>
      <c r="E202" s="110"/>
      <c r="F202" s="106"/>
      <c r="G202" s="66"/>
    </row>
    <row r="203" spans="1:7" ht="29.25" customHeight="1" hidden="1" thickBot="1">
      <c r="A203" s="195" t="s">
        <v>343</v>
      </c>
      <c r="B203" s="41">
        <v>1</v>
      </c>
      <c r="C203" s="40">
        <v>1200000</v>
      </c>
      <c r="D203" s="40">
        <f t="shared" si="1"/>
        <v>1200000</v>
      </c>
      <c r="E203" s="110"/>
      <c r="F203" s="106"/>
      <c r="G203" s="66"/>
    </row>
    <row r="204" spans="1:7" ht="25.5" customHeight="1" hidden="1">
      <c r="A204" s="196" t="s">
        <v>344</v>
      </c>
      <c r="B204" s="41">
        <v>2</v>
      </c>
      <c r="C204" s="40">
        <v>50000</v>
      </c>
      <c r="D204" s="40">
        <f t="shared" si="1"/>
        <v>100000</v>
      </c>
      <c r="E204" s="110"/>
      <c r="F204" s="106"/>
      <c r="G204" s="66"/>
    </row>
    <row r="205" spans="1:7" ht="25.5" customHeight="1" hidden="1">
      <c r="A205" s="197" t="s">
        <v>345</v>
      </c>
      <c r="B205" s="41">
        <v>4</v>
      </c>
      <c r="C205" s="40">
        <v>1100</v>
      </c>
      <c r="D205" s="40">
        <f t="shared" si="1"/>
        <v>4400</v>
      </c>
      <c r="E205" s="110"/>
      <c r="F205" s="106"/>
      <c r="G205" s="66"/>
    </row>
    <row r="206" spans="1:7" ht="25.5" customHeight="1" hidden="1">
      <c r="A206" s="197" t="s">
        <v>346</v>
      </c>
      <c r="B206" s="41">
        <v>2</v>
      </c>
      <c r="C206" s="40">
        <v>6000</v>
      </c>
      <c r="D206" s="40">
        <f t="shared" si="1"/>
        <v>12000</v>
      </c>
      <c r="E206" s="110"/>
      <c r="F206" s="106"/>
      <c r="G206" s="66"/>
    </row>
    <row r="207" spans="1:7" ht="23.25" customHeight="1" hidden="1">
      <c r="A207" s="111" t="s">
        <v>347</v>
      </c>
      <c r="B207" s="41">
        <v>15</v>
      </c>
      <c r="C207" s="40">
        <v>8000</v>
      </c>
      <c r="D207" s="40">
        <f t="shared" si="1"/>
        <v>120000</v>
      </c>
      <c r="E207" s="110"/>
      <c r="F207" s="106"/>
      <c r="G207" s="66"/>
    </row>
    <row r="208" spans="1:7" ht="23.25" customHeight="1" hidden="1">
      <c r="A208" s="111" t="s">
        <v>348</v>
      </c>
      <c r="B208" s="42">
        <v>1000</v>
      </c>
      <c r="C208" s="40">
        <v>30</v>
      </c>
      <c r="D208" s="40">
        <f t="shared" si="1"/>
        <v>30000</v>
      </c>
      <c r="E208" s="110"/>
      <c r="F208" s="106"/>
      <c r="G208" s="66"/>
    </row>
    <row r="209" spans="1:7" ht="23.25" customHeight="1" hidden="1">
      <c r="A209" s="111"/>
      <c r="B209" s="42"/>
      <c r="C209" s="40"/>
      <c r="D209" s="40"/>
      <c r="E209" s="110"/>
      <c r="F209" s="106"/>
      <c r="G209" s="66"/>
    </row>
    <row r="210" spans="1:7" ht="23.25" customHeight="1" hidden="1">
      <c r="A210" s="111" t="s">
        <v>349</v>
      </c>
      <c r="B210" s="42">
        <v>1</v>
      </c>
      <c r="C210" s="40">
        <v>100000</v>
      </c>
      <c r="D210" s="40">
        <f>B210*C210</f>
        <v>100000</v>
      </c>
      <c r="E210" s="110"/>
      <c r="F210" s="106"/>
      <c r="G210" s="66"/>
    </row>
    <row r="211" spans="1:7" ht="24" customHeight="1" hidden="1">
      <c r="A211" s="197" t="s">
        <v>350</v>
      </c>
      <c r="B211" s="42">
        <v>2</v>
      </c>
      <c r="C211" s="40">
        <v>10000</v>
      </c>
      <c r="D211" s="40">
        <f>B211*C211</f>
        <v>20000</v>
      </c>
      <c r="E211" s="110"/>
      <c r="F211" s="106"/>
      <c r="G211" s="66"/>
    </row>
    <row r="212" spans="1:7" ht="14.25" customHeight="1" hidden="1">
      <c r="A212" s="188" t="s">
        <v>326</v>
      </c>
      <c r="B212" s="109"/>
      <c r="C212" s="110"/>
      <c r="D212" s="109">
        <v>0</v>
      </c>
      <c r="E212" s="110"/>
      <c r="F212" s="106"/>
      <c r="G212" s="66"/>
    </row>
    <row r="213" spans="1:7" ht="14.25" customHeight="1" hidden="1">
      <c r="A213" s="188"/>
      <c r="B213" s="109"/>
      <c r="C213" s="110"/>
      <c r="D213" s="110"/>
      <c r="E213" s="110"/>
      <c r="F213" s="106"/>
      <c r="G213" s="66"/>
    </row>
    <row r="214" spans="1:7" ht="15" customHeight="1" hidden="1">
      <c r="A214" s="188" t="s">
        <v>351</v>
      </c>
      <c r="B214" s="109"/>
      <c r="C214" s="114"/>
      <c r="D214" s="115">
        <f>F81+D86</f>
        <v>0</v>
      </c>
      <c r="E214" s="110"/>
      <c r="F214" s="106"/>
      <c r="G214" s="66"/>
    </row>
    <row r="215" spans="1:7" ht="15" customHeight="1">
      <c r="A215" s="188"/>
      <c r="B215" s="109"/>
      <c r="C215" s="114"/>
      <c r="D215" s="115"/>
      <c r="E215" s="110"/>
      <c r="F215" s="106"/>
      <c r="G215" s="66"/>
    </row>
    <row r="216" spans="1:7" ht="15.75" customHeight="1">
      <c r="A216" s="252" t="s">
        <v>242</v>
      </c>
      <c r="B216" s="468" t="s">
        <v>84</v>
      </c>
      <c r="C216" s="468"/>
      <c r="D216" s="468"/>
      <c r="E216" s="468"/>
      <c r="F216" s="468"/>
      <c r="G216" s="468"/>
    </row>
    <row r="217" spans="1:7" ht="27.75" customHeight="1">
      <c r="A217" s="469" t="s">
        <v>662</v>
      </c>
      <c r="B217" s="469"/>
      <c r="C217" s="469"/>
      <c r="D217" s="560">
        <v>256961</v>
      </c>
      <c r="E217" s="37"/>
      <c r="F217" s="36">
        <v>1</v>
      </c>
      <c r="G217" s="66"/>
    </row>
    <row r="218" spans="1:7" ht="28.5" customHeight="1">
      <c r="A218" s="470" t="s">
        <v>239</v>
      </c>
      <c r="B218" s="471"/>
      <c r="C218" s="472"/>
      <c r="D218" s="91">
        <f>D217</f>
        <v>256961</v>
      </c>
      <c r="E218" s="37"/>
      <c r="F218" s="36"/>
      <c r="G218" s="66"/>
    </row>
    <row r="219" spans="1:7" ht="22.5" customHeight="1">
      <c r="A219" s="251" t="s">
        <v>232</v>
      </c>
      <c r="B219" s="93"/>
      <c r="C219" s="94"/>
      <c r="D219" s="95"/>
      <c r="E219" s="37"/>
      <c r="F219" s="36"/>
      <c r="G219" s="66"/>
    </row>
    <row r="220" spans="1:7" ht="15.75" customHeight="1">
      <c r="A220" s="251" t="s">
        <v>233</v>
      </c>
      <c r="B220" s="93"/>
      <c r="C220" s="94"/>
      <c r="D220" s="95"/>
      <c r="E220" s="37"/>
      <c r="F220" s="36"/>
      <c r="G220" s="66"/>
    </row>
    <row r="221" spans="1:7" ht="15.75" customHeight="1">
      <c r="A221" s="251" t="s">
        <v>244</v>
      </c>
      <c r="B221" s="93"/>
      <c r="C221" s="94"/>
      <c r="D221" s="95"/>
      <c r="E221" s="37"/>
      <c r="F221" s="36"/>
      <c r="G221" s="66"/>
    </row>
    <row r="222" spans="1:7" ht="19.5" customHeight="1">
      <c r="A222" s="251" t="s">
        <v>235</v>
      </c>
      <c r="B222" s="93"/>
      <c r="C222" s="94"/>
      <c r="D222" s="95"/>
      <c r="E222" s="37"/>
      <c r="F222" s="36"/>
      <c r="G222" s="66"/>
    </row>
    <row r="223" spans="1:7" ht="27" customHeight="1">
      <c r="A223" s="473" t="s">
        <v>245</v>
      </c>
      <c r="B223" s="474"/>
      <c r="C223" s="475"/>
      <c r="D223" s="560">
        <v>77602</v>
      </c>
      <c r="E223" s="37"/>
      <c r="F223" s="36">
        <v>1</v>
      </c>
      <c r="G223" s="66"/>
    </row>
    <row r="224" spans="1:7" ht="27" customHeight="1">
      <c r="A224" s="476" t="s">
        <v>246</v>
      </c>
      <c r="B224" s="477"/>
      <c r="C224" s="248">
        <f>D217+D223</f>
        <v>334563</v>
      </c>
      <c r="D224" s="89"/>
      <c r="E224" s="37"/>
      <c r="F224" s="36"/>
      <c r="G224" s="66"/>
    </row>
    <row r="225" spans="1:7" ht="11.25" customHeight="1">
      <c r="A225" s="126"/>
      <c r="B225" s="109"/>
      <c r="C225" s="110"/>
      <c r="D225" s="110"/>
      <c r="E225" s="110"/>
      <c r="F225" s="106"/>
      <c r="G225" s="66"/>
    </row>
    <row r="226" spans="1:7" ht="18" customHeight="1">
      <c r="A226" s="250" t="s">
        <v>352</v>
      </c>
      <c r="B226" s="109"/>
      <c r="C226" s="110"/>
      <c r="D226" s="110"/>
      <c r="E226" s="110"/>
      <c r="F226" s="106"/>
      <c r="G226" s="66"/>
    </row>
    <row r="227" spans="1:7" ht="15" customHeight="1">
      <c r="A227" s="250" t="s">
        <v>353</v>
      </c>
      <c r="B227" s="109"/>
      <c r="C227" s="110"/>
      <c r="D227" s="110"/>
      <c r="E227" s="110"/>
      <c r="F227" s="106"/>
      <c r="G227" s="66"/>
    </row>
    <row r="228" spans="1:7" ht="38.25" hidden="1">
      <c r="A228" s="111" t="s">
        <v>207</v>
      </c>
      <c r="B228" s="111" t="s">
        <v>354</v>
      </c>
      <c r="C228" s="111" t="s">
        <v>355</v>
      </c>
      <c r="D228" s="111" t="s">
        <v>209</v>
      </c>
      <c r="E228" s="8"/>
      <c r="F228" s="36"/>
      <c r="G228" s="66"/>
    </row>
    <row r="229" spans="1:7" ht="12.75" hidden="1">
      <c r="A229" s="111">
        <v>1</v>
      </c>
      <c r="B229" s="111">
        <v>2</v>
      </c>
      <c r="C229" s="111">
        <v>3</v>
      </c>
      <c r="D229" s="111">
        <v>4</v>
      </c>
      <c r="E229" s="8"/>
      <c r="F229" s="36"/>
      <c r="G229" s="66"/>
    </row>
    <row r="230" spans="1:7" ht="38.25" hidden="1">
      <c r="A230" s="111" t="s">
        <v>356</v>
      </c>
      <c r="B230" s="40">
        <v>0</v>
      </c>
      <c r="C230" s="40">
        <v>1111</v>
      </c>
      <c r="D230" s="40">
        <f>B230*C230</f>
        <v>0</v>
      </c>
      <c r="E230" s="8"/>
      <c r="F230" s="36"/>
      <c r="G230" s="66"/>
    </row>
    <row r="231" spans="1:7" ht="12.75" hidden="1">
      <c r="A231" s="111"/>
      <c r="B231" s="43"/>
      <c r="C231" s="111" t="s">
        <v>231</v>
      </c>
      <c r="D231" s="111">
        <f>D230</f>
        <v>0</v>
      </c>
      <c r="E231" s="38">
        <v>0</v>
      </c>
      <c r="F231" s="36"/>
      <c r="G231" s="66"/>
    </row>
    <row r="232" spans="1:7" ht="12.75" hidden="1">
      <c r="A232" s="126"/>
      <c r="B232" s="8"/>
      <c r="C232" s="8"/>
      <c r="D232" s="8"/>
      <c r="E232" s="8"/>
      <c r="F232" s="36"/>
      <c r="G232" s="66"/>
    </row>
    <row r="233" spans="1:7" ht="12.75">
      <c r="A233" s="250" t="s">
        <v>357</v>
      </c>
      <c r="B233" s="8"/>
      <c r="C233" s="8"/>
      <c r="D233" s="8"/>
      <c r="E233" s="8"/>
      <c r="F233" s="36"/>
      <c r="G233" s="66"/>
    </row>
    <row r="234" spans="1:7" ht="28.5" customHeight="1">
      <c r="A234" s="40" t="s">
        <v>304</v>
      </c>
      <c r="B234" s="40" t="s">
        <v>207</v>
      </c>
      <c r="C234" s="111" t="s">
        <v>282</v>
      </c>
      <c r="D234" s="111" t="s">
        <v>358</v>
      </c>
      <c r="E234" s="111" t="s">
        <v>359</v>
      </c>
      <c r="F234" s="68" t="s">
        <v>656</v>
      </c>
      <c r="G234" s="66"/>
    </row>
    <row r="235" spans="1:7" ht="12.75">
      <c r="A235" s="111">
        <v>1</v>
      </c>
      <c r="B235" s="111">
        <v>2</v>
      </c>
      <c r="C235" s="111">
        <v>3</v>
      </c>
      <c r="D235" s="111">
        <v>4</v>
      </c>
      <c r="E235" s="111">
        <v>5</v>
      </c>
      <c r="F235" s="68">
        <v>6</v>
      </c>
      <c r="G235" s="66"/>
    </row>
    <row r="236" spans="1:7" ht="20.25" customHeight="1">
      <c r="A236" s="111">
        <v>1</v>
      </c>
      <c r="B236" s="48" t="s">
        <v>360</v>
      </c>
      <c r="C236" s="165" t="s">
        <v>618</v>
      </c>
      <c r="D236" s="217">
        <f>F236/E236</f>
        <v>29300</v>
      </c>
      <c r="E236" s="40">
        <v>11</v>
      </c>
      <c r="F236" s="558">
        <f>322300</f>
        <v>322300</v>
      </c>
      <c r="G236" s="66"/>
    </row>
    <row r="237" spans="1:7" ht="24" customHeight="1">
      <c r="A237" s="111">
        <v>2</v>
      </c>
      <c r="B237" s="48" t="s">
        <v>361</v>
      </c>
      <c r="C237" s="165" t="s">
        <v>619</v>
      </c>
      <c r="D237" s="217">
        <f>F237/E237</f>
        <v>33962.5</v>
      </c>
      <c r="E237" s="40">
        <v>8</v>
      </c>
      <c r="F237" s="559">
        <f>271700</f>
        <v>271700</v>
      </c>
      <c r="G237" s="66"/>
    </row>
    <row r="238" spans="1:7" ht="25.5" hidden="1">
      <c r="A238" s="111">
        <v>3</v>
      </c>
      <c r="B238" s="43" t="s">
        <v>362</v>
      </c>
      <c r="C238" s="43" t="s">
        <v>363</v>
      </c>
      <c r="D238" s="43"/>
      <c r="E238" s="43"/>
      <c r="F238" s="70"/>
      <c r="G238" s="66"/>
    </row>
    <row r="239" spans="1:7" ht="12.75">
      <c r="A239" s="116"/>
      <c r="B239" s="110"/>
      <c r="C239" s="43"/>
      <c r="D239" s="43"/>
      <c r="E239" s="43"/>
      <c r="F239" s="117">
        <f>F236+F237</f>
        <v>594000</v>
      </c>
      <c r="G239" s="66"/>
    </row>
    <row r="240" spans="1:7" ht="12.75">
      <c r="A240" s="250" t="s">
        <v>364</v>
      </c>
      <c r="B240" s="110"/>
      <c r="C240" s="110"/>
      <c r="D240" s="110"/>
      <c r="E240" s="110"/>
      <c r="F240" s="76"/>
      <c r="G240" s="66"/>
    </row>
    <row r="241" spans="1:7" ht="12.75">
      <c r="A241" s="250" t="s">
        <v>353</v>
      </c>
      <c r="B241" s="110"/>
      <c r="C241" s="110"/>
      <c r="D241" s="110"/>
      <c r="E241" s="110"/>
      <c r="F241" s="76"/>
      <c r="G241" s="66"/>
    </row>
    <row r="242" spans="1:7" ht="12.75">
      <c r="A242" s="250" t="s">
        <v>365</v>
      </c>
      <c r="B242" s="110"/>
      <c r="C242" s="110"/>
      <c r="D242" s="110"/>
      <c r="E242" s="110"/>
      <c r="F242" s="76"/>
      <c r="G242" s="66"/>
    </row>
    <row r="243" spans="1:7" ht="25.5">
      <c r="A243" s="111" t="s">
        <v>304</v>
      </c>
      <c r="B243" s="111" t="s">
        <v>207</v>
      </c>
      <c r="C243" s="111" t="s">
        <v>264</v>
      </c>
      <c r="D243" s="111" t="s">
        <v>658</v>
      </c>
      <c r="E243" s="110"/>
      <c r="F243" s="76"/>
      <c r="G243" s="66"/>
    </row>
    <row r="244" spans="1:7" ht="12.75">
      <c r="A244" s="118">
        <v>1</v>
      </c>
      <c r="B244" s="43" t="s">
        <v>176</v>
      </c>
      <c r="C244" s="119">
        <v>1</v>
      </c>
      <c r="D244" s="43">
        <v>2160</v>
      </c>
      <c r="E244" s="110"/>
      <c r="F244" s="76"/>
      <c r="G244" s="66"/>
    </row>
    <row r="245" spans="1:7" ht="12.75">
      <c r="A245" s="118"/>
      <c r="B245" s="120" t="s">
        <v>366</v>
      </c>
      <c r="C245" s="119" t="s">
        <v>367</v>
      </c>
      <c r="D245" s="43">
        <f>D244</f>
        <v>2160</v>
      </c>
      <c r="E245" s="110"/>
      <c r="F245" s="76"/>
      <c r="G245" s="66"/>
    </row>
    <row r="246" spans="1:7" ht="12.75">
      <c r="A246" s="188"/>
      <c r="B246" s="110"/>
      <c r="C246" s="110"/>
      <c r="D246" s="110"/>
      <c r="E246" s="110"/>
      <c r="F246" s="76"/>
      <c r="G246" s="66"/>
    </row>
    <row r="247" spans="1:7" ht="12.75">
      <c r="A247" s="250" t="s">
        <v>357</v>
      </c>
      <c r="B247" s="110"/>
      <c r="C247" s="121"/>
      <c r="D247" s="121"/>
      <c r="E247" s="121"/>
      <c r="F247" s="122"/>
      <c r="G247" s="66"/>
    </row>
    <row r="248" spans="1:7" ht="44.25" customHeight="1">
      <c r="A248" s="40" t="s">
        <v>304</v>
      </c>
      <c r="B248" s="40" t="s">
        <v>207</v>
      </c>
      <c r="C248" s="111" t="s">
        <v>282</v>
      </c>
      <c r="D248" s="111" t="s">
        <v>358</v>
      </c>
      <c r="E248" s="111" t="s">
        <v>359</v>
      </c>
      <c r="F248" s="68" t="s">
        <v>656</v>
      </c>
      <c r="G248" s="66"/>
    </row>
    <row r="249" spans="1:7" ht="12.75" customHeight="1">
      <c r="A249" s="111">
        <v>1</v>
      </c>
      <c r="B249" s="8" t="s">
        <v>368</v>
      </c>
      <c r="C249" s="43" t="s">
        <v>620</v>
      </c>
      <c r="D249" s="43">
        <v>1</v>
      </c>
      <c r="E249" s="111">
        <v>15000</v>
      </c>
      <c r="F249" s="70">
        <f>D249*E249</f>
        <v>15000</v>
      </c>
      <c r="G249" s="66"/>
    </row>
    <row r="250" spans="1:7" ht="12.75" customHeight="1">
      <c r="A250" s="111">
        <v>2</v>
      </c>
      <c r="B250" s="8" t="s">
        <v>369</v>
      </c>
      <c r="C250" s="43"/>
      <c r="D250" s="119">
        <v>1</v>
      </c>
      <c r="E250" s="150">
        <v>4000</v>
      </c>
      <c r="F250" s="70">
        <f>E250</f>
        <v>4000</v>
      </c>
      <c r="G250" s="66"/>
    </row>
    <row r="251" spans="1:7" ht="12.75">
      <c r="A251" s="111"/>
      <c r="B251" s="43"/>
      <c r="C251" s="43"/>
      <c r="D251" s="483" t="s">
        <v>370</v>
      </c>
      <c r="E251" s="508"/>
      <c r="F251" s="124">
        <f>F249+F250</f>
        <v>19000</v>
      </c>
      <c r="G251" s="66"/>
    </row>
    <row r="252" spans="1:7" ht="12.75" hidden="1">
      <c r="A252" s="188" t="s">
        <v>371</v>
      </c>
      <c r="B252" s="110"/>
      <c r="C252" s="110"/>
      <c r="D252" s="110"/>
      <c r="E252" s="113"/>
      <c r="F252" s="125"/>
      <c r="G252" s="66"/>
    </row>
    <row r="253" spans="1:7" ht="12.75" hidden="1">
      <c r="A253" s="188" t="s">
        <v>372</v>
      </c>
      <c r="B253" s="110"/>
      <c r="C253" s="110"/>
      <c r="D253" s="110"/>
      <c r="E253" s="113"/>
      <c r="F253" s="125"/>
      <c r="G253" s="66"/>
    </row>
    <row r="254" spans="1:7" ht="11.25" customHeight="1">
      <c r="A254" s="126"/>
      <c r="B254" s="8"/>
      <c r="C254" s="8"/>
      <c r="D254" s="8"/>
      <c r="E254" s="8"/>
      <c r="F254" s="187">
        <v>1</v>
      </c>
      <c r="G254" s="66"/>
    </row>
    <row r="255" spans="1:7" ht="2.25" customHeight="1" hidden="1">
      <c r="A255" s="126" t="s">
        <v>373</v>
      </c>
      <c r="B255" s="8"/>
      <c r="C255" s="8"/>
      <c r="D255" s="8"/>
      <c r="E255" s="8"/>
      <c r="F255" s="36"/>
      <c r="G255" s="66"/>
    </row>
    <row r="256" spans="1:7" ht="89.25" hidden="1">
      <c r="A256" s="111" t="s">
        <v>207</v>
      </c>
      <c r="B256" s="111" t="s">
        <v>374</v>
      </c>
      <c r="C256" s="111" t="s">
        <v>375</v>
      </c>
      <c r="D256" s="111" t="s">
        <v>376</v>
      </c>
      <c r="E256" s="111" t="s">
        <v>377</v>
      </c>
      <c r="F256" s="68" t="s">
        <v>378</v>
      </c>
      <c r="G256" s="66"/>
    </row>
    <row r="257" spans="1:7" ht="12.75" hidden="1">
      <c r="A257" s="111">
        <v>1</v>
      </c>
      <c r="B257" s="111">
        <v>2</v>
      </c>
      <c r="C257" s="111">
        <v>3</v>
      </c>
      <c r="D257" s="111">
        <v>4</v>
      </c>
      <c r="E257" s="111">
        <v>5</v>
      </c>
      <c r="F257" s="68">
        <v>6</v>
      </c>
      <c r="G257" s="66"/>
    </row>
    <row r="258" spans="1:7" ht="38.25" hidden="1">
      <c r="A258" s="111" t="s">
        <v>379</v>
      </c>
      <c r="B258" s="43"/>
      <c r="C258" s="43"/>
      <c r="D258" s="43"/>
      <c r="E258" s="43"/>
      <c r="F258" s="70"/>
      <c r="G258" s="66"/>
    </row>
    <row r="259" spans="1:7" ht="12.75" hidden="1">
      <c r="A259" s="111" t="s">
        <v>293</v>
      </c>
      <c r="B259" s="43"/>
      <c r="C259" s="43"/>
      <c r="D259" s="43"/>
      <c r="E259" s="43"/>
      <c r="F259" s="70"/>
      <c r="G259" s="66"/>
    </row>
    <row r="260" spans="1:7" ht="12.75" hidden="1">
      <c r="A260" s="111"/>
      <c r="B260" s="43"/>
      <c r="C260" s="43"/>
      <c r="D260" s="43"/>
      <c r="E260" s="43"/>
      <c r="F260" s="70"/>
      <c r="G260" s="66"/>
    </row>
    <row r="261" spans="1:7" ht="12.75" hidden="1">
      <c r="A261" s="111"/>
      <c r="B261" s="43"/>
      <c r="C261" s="43"/>
      <c r="D261" s="43"/>
      <c r="E261" s="111" t="s">
        <v>231</v>
      </c>
      <c r="F261" s="70"/>
      <c r="G261" s="66"/>
    </row>
    <row r="262" spans="1:7" ht="15.75" customHeight="1" hidden="1">
      <c r="A262" s="126"/>
      <c r="B262" s="8"/>
      <c r="C262" s="8"/>
      <c r="D262" s="8"/>
      <c r="E262" s="8"/>
      <c r="F262" s="36"/>
      <c r="G262" s="66"/>
    </row>
    <row r="263" spans="1:7" ht="12.75">
      <c r="A263" s="250" t="s">
        <v>318</v>
      </c>
      <c r="B263" s="8"/>
      <c r="C263" s="8"/>
      <c r="D263" s="8"/>
      <c r="E263" s="8"/>
      <c r="F263" s="74"/>
      <c r="G263" s="66"/>
    </row>
    <row r="264" spans="1:7" ht="51">
      <c r="A264" s="111" t="s">
        <v>304</v>
      </c>
      <c r="B264" s="111" t="s">
        <v>207</v>
      </c>
      <c r="C264" s="111" t="s">
        <v>264</v>
      </c>
      <c r="D264" s="111" t="s">
        <v>329</v>
      </c>
      <c r="E264" s="219" t="s">
        <v>656</v>
      </c>
      <c r="F264" s="36"/>
      <c r="G264" s="66"/>
    </row>
    <row r="265" spans="1:7" ht="12.75">
      <c r="A265" s="111">
        <v>1</v>
      </c>
      <c r="B265" s="111">
        <v>2</v>
      </c>
      <c r="C265" s="111">
        <v>3</v>
      </c>
      <c r="D265" s="111">
        <v>5</v>
      </c>
      <c r="E265" s="39"/>
      <c r="F265" s="36"/>
      <c r="G265" s="66"/>
    </row>
    <row r="266" spans="1:7" ht="23.25" customHeight="1" hidden="1">
      <c r="A266" s="111">
        <v>1</v>
      </c>
      <c r="B266" s="112" t="s">
        <v>380</v>
      </c>
      <c r="C266" s="111">
        <v>6</v>
      </c>
      <c r="D266" s="41">
        <v>0</v>
      </c>
      <c r="E266" s="39"/>
      <c r="F266" s="85"/>
      <c r="G266" s="66"/>
    </row>
    <row r="267" spans="1:7" ht="14.25" customHeight="1" hidden="1">
      <c r="A267" s="111">
        <v>2</v>
      </c>
      <c r="B267" s="112" t="s">
        <v>381</v>
      </c>
      <c r="C267" s="111">
        <v>1</v>
      </c>
      <c r="D267" s="41">
        <v>0</v>
      </c>
      <c r="E267" s="39"/>
      <c r="F267" s="36"/>
      <c r="G267" s="66"/>
    </row>
    <row r="268" spans="1:7" ht="14.25" customHeight="1" hidden="1">
      <c r="A268" s="111">
        <v>3</v>
      </c>
      <c r="B268" s="43" t="s">
        <v>293</v>
      </c>
      <c r="C268" s="111"/>
      <c r="D268" s="40"/>
      <c r="E268" s="39"/>
      <c r="F268" s="36"/>
      <c r="G268" s="66"/>
    </row>
    <row r="269" spans="1:7" ht="24.75" customHeight="1">
      <c r="A269" s="40">
        <v>1</v>
      </c>
      <c r="B269" s="43" t="s">
        <v>382</v>
      </c>
      <c r="C269" s="111">
        <v>1</v>
      </c>
      <c r="D269" s="41">
        <v>42580</v>
      </c>
      <c r="E269" s="46">
        <f>D269*C269</f>
        <v>42580</v>
      </c>
      <c r="F269" s="218"/>
      <c r="G269" s="66"/>
    </row>
    <row r="270" spans="1:7" ht="24" customHeight="1">
      <c r="A270" s="111">
        <v>2</v>
      </c>
      <c r="B270" s="43" t="s">
        <v>653</v>
      </c>
      <c r="C270" s="111">
        <v>1</v>
      </c>
      <c r="D270" s="41">
        <v>41500</v>
      </c>
      <c r="E270" s="46">
        <f aca="true" t="shared" si="2" ref="E270:E281">D270*C270</f>
        <v>41500</v>
      </c>
      <c r="F270" s="36"/>
      <c r="G270" s="66"/>
    </row>
    <row r="271" spans="1:7" ht="24.75" customHeight="1">
      <c r="A271" s="40">
        <v>3</v>
      </c>
      <c r="B271" s="43" t="s">
        <v>383</v>
      </c>
      <c r="C271" s="111">
        <v>1</v>
      </c>
      <c r="D271" s="41">
        <v>15000</v>
      </c>
      <c r="E271" s="46">
        <f t="shared" si="2"/>
        <v>15000</v>
      </c>
      <c r="F271" s="36"/>
      <c r="G271" s="66"/>
    </row>
    <row r="272" spans="1:7" ht="14.25" customHeight="1" hidden="1">
      <c r="A272" s="111">
        <v>5</v>
      </c>
      <c r="B272" s="43" t="s">
        <v>384</v>
      </c>
      <c r="C272" s="111">
        <v>1</v>
      </c>
      <c r="D272" s="41">
        <v>0</v>
      </c>
      <c r="E272" s="46">
        <f t="shared" si="2"/>
        <v>0</v>
      </c>
      <c r="F272" s="36"/>
      <c r="G272" s="66"/>
    </row>
    <row r="273" spans="1:7" ht="15" customHeight="1">
      <c r="A273" s="111">
        <v>4</v>
      </c>
      <c r="B273" s="43" t="s">
        <v>385</v>
      </c>
      <c r="C273" s="111">
        <v>1</v>
      </c>
      <c r="D273" s="41">
        <v>15000</v>
      </c>
      <c r="E273" s="46">
        <f t="shared" si="2"/>
        <v>15000</v>
      </c>
      <c r="F273" s="36"/>
      <c r="G273" s="66"/>
    </row>
    <row r="274" spans="1:7" ht="15" customHeight="1">
      <c r="A274" s="111">
        <v>5</v>
      </c>
      <c r="B274" s="43" t="s">
        <v>386</v>
      </c>
      <c r="C274" s="111">
        <v>1</v>
      </c>
      <c r="D274" s="41">
        <v>25760</v>
      </c>
      <c r="E274" s="46">
        <f t="shared" si="2"/>
        <v>25760</v>
      </c>
      <c r="F274" s="36"/>
      <c r="G274" s="66"/>
    </row>
    <row r="275" spans="1:7" ht="24" customHeight="1">
      <c r="A275" s="40">
        <v>6</v>
      </c>
      <c r="B275" s="219" t="s">
        <v>387</v>
      </c>
      <c r="C275" s="111">
        <v>1</v>
      </c>
      <c r="D275" s="41">
        <v>23007</v>
      </c>
      <c r="E275" s="46">
        <f t="shared" si="2"/>
        <v>23007</v>
      </c>
      <c r="F275" s="36"/>
      <c r="G275" s="66"/>
    </row>
    <row r="276" spans="1:7" ht="19.5" customHeight="1">
      <c r="A276" s="111">
        <v>7</v>
      </c>
      <c r="B276" s="43" t="s">
        <v>388</v>
      </c>
      <c r="C276" s="111">
        <v>1</v>
      </c>
      <c r="D276" s="41">
        <v>36591</v>
      </c>
      <c r="E276" s="46">
        <f t="shared" si="2"/>
        <v>36591</v>
      </c>
      <c r="F276" s="36"/>
      <c r="G276" s="66"/>
    </row>
    <row r="277" spans="1:7" ht="24" customHeight="1">
      <c r="A277" s="111">
        <v>8</v>
      </c>
      <c r="B277" s="136" t="s">
        <v>389</v>
      </c>
      <c r="C277" s="111">
        <v>1</v>
      </c>
      <c r="D277" s="41">
        <v>5000</v>
      </c>
      <c r="E277" s="46">
        <f t="shared" si="2"/>
        <v>5000</v>
      </c>
      <c r="F277" s="36"/>
      <c r="G277" s="66"/>
    </row>
    <row r="278" spans="1:7" ht="10.5" customHeight="1" hidden="1">
      <c r="A278" s="111"/>
      <c r="B278" s="43" t="s">
        <v>211</v>
      </c>
      <c r="C278" s="111"/>
      <c r="D278" s="43"/>
      <c r="E278" s="46">
        <f t="shared" si="2"/>
        <v>0</v>
      </c>
      <c r="F278" s="36"/>
      <c r="G278" s="66"/>
    </row>
    <row r="279" spans="1:7" ht="38.25">
      <c r="A279" s="116">
        <v>9</v>
      </c>
      <c r="B279" s="43" t="s">
        <v>390</v>
      </c>
      <c r="C279" s="111">
        <v>1</v>
      </c>
      <c r="D279" s="45">
        <v>20000</v>
      </c>
      <c r="E279" s="46">
        <f t="shared" si="2"/>
        <v>20000</v>
      </c>
      <c r="F279" s="74"/>
      <c r="G279" s="66"/>
    </row>
    <row r="280" spans="1:7" ht="16.5" customHeight="1">
      <c r="A280" s="126">
        <v>10</v>
      </c>
      <c r="B280" s="43" t="s">
        <v>391</v>
      </c>
      <c r="C280" s="111">
        <v>1</v>
      </c>
      <c r="D280" s="220">
        <v>55445</v>
      </c>
      <c r="E280" s="46">
        <f t="shared" si="2"/>
        <v>55445</v>
      </c>
      <c r="F280" s="36"/>
      <c r="G280" s="66"/>
    </row>
    <row r="281" spans="1:7" ht="27" customHeight="1">
      <c r="A281" s="126">
        <v>11</v>
      </c>
      <c r="B281" s="43" t="s">
        <v>392</v>
      </c>
      <c r="C281" s="111"/>
      <c r="D281" s="127">
        <v>0</v>
      </c>
      <c r="E281" s="46">
        <f t="shared" si="2"/>
        <v>0</v>
      </c>
      <c r="F281" s="85"/>
      <c r="G281" s="66"/>
    </row>
    <row r="282" spans="1:7" ht="12.75">
      <c r="A282" s="111"/>
      <c r="B282" s="483" t="s">
        <v>322</v>
      </c>
      <c r="C282" s="508"/>
      <c r="D282" s="44">
        <f>SUM(D269:D281)</f>
        <v>279883</v>
      </c>
      <c r="E282" s="39">
        <f>SUM(E269:E281)</f>
        <v>279883</v>
      </c>
      <c r="F282" s="74"/>
      <c r="G282" s="66"/>
    </row>
    <row r="283" spans="1:7" ht="12.75">
      <c r="A283" s="250" t="s">
        <v>323</v>
      </c>
      <c r="B283" s="8"/>
      <c r="C283" s="8"/>
      <c r="D283" s="8"/>
      <c r="E283" s="8"/>
      <c r="F283" s="36"/>
      <c r="G283" s="66"/>
    </row>
    <row r="284" spans="1:7" ht="38.25" hidden="1">
      <c r="A284" s="111" t="s">
        <v>304</v>
      </c>
      <c r="B284" s="111" t="s">
        <v>207</v>
      </c>
      <c r="C284" s="111" t="s">
        <v>264</v>
      </c>
      <c r="D284" s="111" t="s">
        <v>297</v>
      </c>
      <c r="E284" s="8"/>
      <c r="F284" s="36"/>
      <c r="G284" s="66"/>
    </row>
    <row r="285" spans="1:7" ht="16.5" customHeight="1" hidden="1">
      <c r="A285" s="111">
        <v>1</v>
      </c>
      <c r="B285" s="111">
        <v>2</v>
      </c>
      <c r="C285" s="111">
        <v>3</v>
      </c>
      <c r="D285" s="111">
        <v>4</v>
      </c>
      <c r="E285" s="8"/>
      <c r="F285" s="36"/>
      <c r="G285" s="66"/>
    </row>
    <row r="286" spans="1:7" ht="26.25" customHeight="1" hidden="1">
      <c r="A286" s="111">
        <v>1</v>
      </c>
      <c r="B286" s="43" t="s">
        <v>393</v>
      </c>
      <c r="C286" s="43"/>
      <c r="D286" s="43"/>
      <c r="E286" s="8"/>
      <c r="F286" s="36"/>
      <c r="G286" s="66"/>
    </row>
    <row r="287" spans="1:7" ht="18" customHeight="1" hidden="1">
      <c r="A287" s="111"/>
      <c r="B287" s="43" t="s">
        <v>211</v>
      </c>
      <c r="C287" s="43"/>
      <c r="D287" s="43"/>
      <c r="E287" s="8"/>
      <c r="F287" s="36"/>
      <c r="G287" s="66"/>
    </row>
    <row r="288" spans="1:7" ht="12.75" hidden="1">
      <c r="A288" s="111">
        <v>2</v>
      </c>
      <c r="B288" s="43" t="s">
        <v>394</v>
      </c>
      <c r="C288" s="111">
        <v>1</v>
      </c>
      <c r="D288" s="111">
        <v>0</v>
      </c>
      <c r="E288" s="8"/>
      <c r="F288" s="36"/>
      <c r="G288" s="66"/>
    </row>
    <row r="289" spans="1:7" ht="12.75" hidden="1">
      <c r="A289" s="111">
        <v>3</v>
      </c>
      <c r="B289" s="43" t="s">
        <v>395</v>
      </c>
      <c r="C289" s="111">
        <v>1</v>
      </c>
      <c r="D289" s="111">
        <v>0</v>
      </c>
      <c r="E289" s="8"/>
      <c r="F289" s="36"/>
      <c r="G289" s="66"/>
    </row>
    <row r="290" spans="1:7" ht="12.75" hidden="1">
      <c r="A290" s="111"/>
      <c r="B290" s="43"/>
      <c r="C290" s="43"/>
      <c r="D290" s="43"/>
      <c r="E290" s="8"/>
      <c r="F290" s="36"/>
      <c r="G290" s="66"/>
    </row>
    <row r="291" spans="1:7" ht="37.5" customHeight="1" hidden="1">
      <c r="A291" s="111">
        <v>1</v>
      </c>
      <c r="B291" s="43" t="s">
        <v>621</v>
      </c>
      <c r="C291" s="40">
        <v>1</v>
      </c>
      <c r="D291" s="40"/>
      <c r="E291" s="8"/>
      <c r="F291" s="36"/>
      <c r="G291" s="66"/>
    </row>
    <row r="292" spans="1:7" ht="12.75" hidden="1">
      <c r="A292" s="111"/>
      <c r="B292" s="43" t="s">
        <v>211</v>
      </c>
      <c r="C292" s="43"/>
      <c r="D292" s="43"/>
      <c r="E292" s="8"/>
      <c r="F292" s="36"/>
      <c r="G292" s="66"/>
    </row>
    <row r="293" spans="1:7" ht="34.5" customHeight="1" hidden="1">
      <c r="A293" s="111">
        <v>1</v>
      </c>
      <c r="B293" s="43" t="s">
        <v>622</v>
      </c>
      <c r="C293" s="40">
        <v>1</v>
      </c>
      <c r="D293" s="41">
        <v>0</v>
      </c>
      <c r="E293" s="8"/>
      <c r="F293" s="36"/>
      <c r="G293" s="66"/>
    </row>
    <row r="294" spans="1:7" ht="19.5" customHeight="1" hidden="1">
      <c r="A294" s="111">
        <v>2</v>
      </c>
      <c r="B294" s="43" t="s">
        <v>396</v>
      </c>
      <c r="C294" s="40">
        <v>1</v>
      </c>
      <c r="D294" s="41">
        <v>0</v>
      </c>
      <c r="E294" s="8"/>
      <c r="F294" s="36"/>
      <c r="G294" s="66"/>
    </row>
    <row r="295" spans="1:7" ht="16.5" customHeight="1" hidden="1">
      <c r="A295" s="111">
        <v>3</v>
      </c>
      <c r="B295" s="43" t="s">
        <v>397</v>
      </c>
      <c r="C295" s="40">
        <v>1</v>
      </c>
      <c r="D295" s="40">
        <v>0</v>
      </c>
      <c r="E295" s="8"/>
      <c r="F295" s="36"/>
      <c r="G295" s="66"/>
    </row>
    <row r="296" spans="1:7" ht="15" customHeight="1" hidden="1">
      <c r="A296" s="111">
        <v>2</v>
      </c>
      <c r="B296" s="43" t="s">
        <v>398</v>
      </c>
      <c r="C296" s="40">
        <v>1</v>
      </c>
      <c r="D296" s="40">
        <v>0</v>
      </c>
      <c r="E296" s="8"/>
      <c r="F296" s="36"/>
      <c r="G296" s="66"/>
    </row>
    <row r="297" spans="1:7" ht="15" customHeight="1" hidden="1">
      <c r="A297" s="111"/>
      <c r="B297" s="43" t="s">
        <v>399</v>
      </c>
      <c r="C297" s="40">
        <v>1</v>
      </c>
      <c r="D297" s="40">
        <v>0</v>
      </c>
      <c r="E297" s="8"/>
      <c r="F297" s="36"/>
      <c r="G297" s="66"/>
    </row>
    <row r="298" spans="1:7" ht="24.75" customHeight="1" hidden="1">
      <c r="A298" s="111">
        <v>3</v>
      </c>
      <c r="B298" s="43" t="s">
        <v>400</v>
      </c>
      <c r="C298" s="40">
        <v>30</v>
      </c>
      <c r="D298" s="41">
        <v>0</v>
      </c>
      <c r="E298" s="8"/>
      <c r="F298" s="36"/>
      <c r="G298" s="66"/>
    </row>
    <row r="299" spans="1:7" ht="17.25" customHeight="1" hidden="1">
      <c r="A299" s="111">
        <v>4</v>
      </c>
      <c r="B299" s="43" t="s">
        <v>401</v>
      </c>
      <c r="C299" s="40">
        <v>1</v>
      </c>
      <c r="D299" s="41">
        <v>0</v>
      </c>
      <c r="E299" s="8"/>
      <c r="F299" s="36"/>
      <c r="G299" s="66"/>
    </row>
    <row r="300" spans="1:7" ht="18" customHeight="1" hidden="1">
      <c r="A300" s="111">
        <v>5</v>
      </c>
      <c r="B300" s="43" t="s">
        <v>402</v>
      </c>
      <c r="C300" s="40">
        <v>11</v>
      </c>
      <c r="D300" s="41">
        <v>0</v>
      </c>
      <c r="E300" s="8"/>
      <c r="F300" s="36"/>
      <c r="G300" s="66"/>
    </row>
    <row r="301" spans="1:7" ht="18.75" customHeight="1" hidden="1">
      <c r="A301" s="111">
        <v>6</v>
      </c>
      <c r="B301" s="43" t="s">
        <v>403</v>
      </c>
      <c r="C301" s="40">
        <v>1</v>
      </c>
      <c r="D301" s="41">
        <v>0</v>
      </c>
      <c r="E301" s="8"/>
      <c r="F301" s="36"/>
      <c r="G301" s="66"/>
    </row>
    <row r="302" spans="1:7" ht="28.5" customHeight="1" hidden="1">
      <c r="A302" s="111">
        <v>5</v>
      </c>
      <c r="B302" s="43"/>
      <c r="C302" s="40">
        <v>1</v>
      </c>
      <c r="D302" s="41">
        <v>0</v>
      </c>
      <c r="E302" s="8"/>
      <c r="F302" s="36"/>
      <c r="G302" s="66"/>
    </row>
    <row r="303" spans="1:7" ht="12.75" hidden="1">
      <c r="A303" s="111"/>
      <c r="B303" s="43" t="s">
        <v>404</v>
      </c>
      <c r="C303" s="43"/>
      <c r="D303" s="43"/>
      <c r="E303" s="8"/>
      <c r="F303" s="36"/>
      <c r="G303" s="66"/>
    </row>
    <row r="304" spans="1:7" ht="12.75" hidden="1">
      <c r="A304" s="111"/>
      <c r="B304" s="43"/>
      <c r="C304" s="111" t="s">
        <v>231</v>
      </c>
      <c r="D304" s="45">
        <f>D293+D294+D295+D296+D298+D299+D300+D301+D302</f>
        <v>0</v>
      </c>
      <c r="E304" s="8"/>
      <c r="F304" s="36"/>
      <c r="G304" s="66"/>
    </row>
    <row r="305" spans="1:7" ht="40.5" customHeight="1">
      <c r="A305" s="111" t="s">
        <v>304</v>
      </c>
      <c r="B305" s="111" t="s">
        <v>207</v>
      </c>
      <c r="C305" s="111" t="s">
        <v>277</v>
      </c>
      <c r="D305" s="111" t="s">
        <v>319</v>
      </c>
      <c r="E305" s="116" t="s">
        <v>657</v>
      </c>
      <c r="F305" s="36"/>
      <c r="G305" s="66"/>
    </row>
    <row r="306" spans="1:7" ht="12.75" customHeight="1">
      <c r="A306" s="111">
        <v>1</v>
      </c>
      <c r="B306" s="111">
        <v>2</v>
      </c>
      <c r="C306" s="111">
        <v>3</v>
      </c>
      <c r="D306" s="111">
        <v>4</v>
      </c>
      <c r="E306" s="111">
        <v>5</v>
      </c>
      <c r="F306" s="36"/>
      <c r="G306" s="66"/>
    </row>
    <row r="307" spans="1:7" ht="12.75">
      <c r="A307" s="111">
        <v>1</v>
      </c>
      <c r="B307" s="43" t="s">
        <v>405</v>
      </c>
      <c r="C307" s="40">
        <v>1</v>
      </c>
      <c r="D307" s="45">
        <v>47600</v>
      </c>
      <c r="E307" s="45">
        <f>D307*C307</f>
        <v>47600</v>
      </c>
      <c r="F307" s="74"/>
      <c r="G307" s="66"/>
    </row>
    <row r="308" spans="1:7" ht="24" customHeight="1">
      <c r="A308" s="111">
        <v>2</v>
      </c>
      <c r="B308" s="43" t="s">
        <v>406</v>
      </c>
      <c r="C308" s="40">
        <v>1</v>
      </c>
      <c r="D308" s="41">
        <v>21300</v>
      </c>
      <c r="E308" s="45">
        <f aca="true" t="shared" si="3" ref="E308:E319">D308*C308</f>
        <v>21300</v>
      </c>
      <c r="F308" s="221"/>
      <c r="G308" s="66"/>
    </row>
    <row r="309" spans="1:7" ht="14.25" customHeight="1">
      <c r="A309" s="111">
        <v>3</v>
      </c>
      <c r="B309" s="43" t="s">
        <v>407</v>
      </c>
      <c r="C309" s="40">
        <v>1</v>
      </c>
      <c r="D309" s="45">
        <f>5000+2040</f>
        <v>7040</v>
      </c>
      <c r="E309" s="45">
        <f t="shared" si="3"/>
        <v>7040</v>
      </c>
      <c r="F309" s="37"/>
      <c r="G309" s="66"/>
    </row>
    <row r="310" spans="1:7" ht="14.25" customHeight="1">
      <c r="A310" s="111">
        <v>4</v>
      </c>
      <c r="B310" s="43" t="s">
        <v>408</v>
      </c>
      <c r="C310" s="111">
        <v>1</v>
      </c>
      <c r="D310" s="45">
        <f>349500</f>
        <v>349500</v>
      </c>
      <c r="E310" s="45">
        <f t="shared" si="3"/>
        <v>349500</v>
      </c>
      <c r="F310" s="221"/>
      <c r="G310" s="66"/>
    </row>
    <row r="311" spans="1:7" ht="29.25" customHeight="1" thickBot="1">
      <c r="A311" s="128">
        <v>5</v>
      </c>
      <c r="B311" s="47" t="s">
        <v>409</v>
      </c>
      <c r="C311" s="40">
        <v>1</v>
      </c>
      <c r="D311" s="41">
        <v>2500</v>
      </c>
      <c r="E311" s="45">
        <f t="shared" si="3"/>
        <v>2500</v>
      </c>
      <c r="F311" s="37"/>
      <c r="G311" s="66"/>
    </row>
    <row r="312" spans="1:7" ht="15" customHeight="1" thickBot="1">
      <c r="A312" s="128">
        <v>6</v>
      </c>
      <c r="B312" s="47" t="s">
        <v>410</v>
      </c>
      <c r="C312" s="111">
        <v>1</v>
      </c>
      <c r="D312" s="45">
        <v>12000</v>
      </c>
      <c r="E312" s="45">
        <f t="shared" si="3"/>
        <v>12000</v>
      </c>
      <c r="F312" s="37"/>
      <c r="G312" s="66"/>
    </row>
    <row r="313" spans="1:7" ht="21.75" customHeight="1" thickBot="1">
      <c r="A313" s="128">
        <v>7</v>
      </c>
      <c r="B313" s="47" t="s">
        <v>411</v>
      </c>
      <c r="C313" s="111">
        <v>1</v>
      </c>
      <c r="D313" s="41">
        <v>11500</v>
      </c>
      <c r="E313" s="45">
        <f t="shared" si="3"/>
        <v>11500</v>
      </c>
      <c r="F313" s="37"/>
      <c r="G313" s="66"/>
    </row>
    <row r="314" spans="1:7" ht="26.25" thickBot="1">
      <c r="A314" s="128">
        <v>8</v>
      </c>
      <c r="B314" s="47" t="s">
        <v>412</v>
      </c>
      <c r="C314" s="111">
        <v>1</v>
      </c>
      <c r="D314" s="41">
        <f>6707+1293</f>
        <v>8000</v>
      </c>
      <c r="E314" s="45">
        <f t="shared" si="3"/>
        <v>8000</v>
      </c>
      <c r="F314" s="37"/>
      <c r="G314" s="66"/>
    </row>
    <row r="315" spans="1:7" ht="38.25" customHeight="1" thickBot="1">
      <c r="A315" s="129">
        <v>9</v>
      </c>
      <c r="B315" s="47" t="s">
        <v>397</v>
      </c>
      <c r="C315" s="111">
        <v>1</v>
      </c>
      <c r="D315" s="45">
        <v>75000</v>
      </c>
      <c r="E315" s="45">
        <f t="shared" si="3"/>
        <v>75000</v>
      </c>
      <c r="F315" s="37"/>
      <c r="G315" s="66"/>
    </row>
    <row r="316" spans="1:7" ht="20.25" customHeight="1">
      <c r="A316" s="130">
        <v>10</v>
      </c>
      <c r="B316" s="137" t="s">
        <v>641</v>
      </c>
      <c r="C316" s="131">
        <v>1</v>
      </c>
      <c r="D316" s="45">
        <v>6962.6</v>
      </c>
      <c r="E316" s="45">
        <f t="shared" si="3"/>
        <v>6962.6</v>
      </c>
      <c r="F316" s="38"/>
      <c r="G316" s="66"/>
    </row>
    <row r="317" spans="1:7" ht="38.25">
      <c r="A317" s="222" t="s">
        <v>79</v>
      </c>
      <c r="B317" s="223" t="s">
        <v>413</v>
      </c>
      <c r="C317" s="224" t="s">
        <v>111</v>
      </c>
      <c r="D317" s="556">
        <v>329194</v>
      </c>
      <c r="E317" s="45">
        <f t="shared" si="3"/>
        <v>329194</v>
      </c>
      <c r="F317" s="225"/>
      <c r="G317" s="66"/>
    </row>
    <row r="318" spans="1:7" ht="29.25" customHeight="1">
      <c r="A318" s="111">
        <v>12</v>
      </c>
      <c r="B318" s="43" t="s">
        <v>414</v>
      </c>
      <c r="C318" s="43">
        <v>1</v>
      </c>
      <c r="D318" s="41">
        <v>21840</v>
      </c>
      <c r="E318" s="45">
        <f t="shared" si="3"/>
        <v>21840</v>
      </c>
      <c r="F318" s="74"/>
      <c r="G318" s="66"/>
    </row>
    <row r="319" spans="1:7" ht="22.5" customHeight="1">
      <c r="A319" s="111">
        <v>13</v>
      </c>
      <c r="B319" s="43" t="s">
        <v>392</v>
      </c>
      <c r="C319" s="43">
        <v>1</v>
      </c>
      <c r="D319" s="49">
        <v>35070</v>
      </c>
      <c r="E319" s="45">
        <f t="shared" si="3"/>
        <v>35070</v>
      </c>
      <c r="F319" s="36"/>
      <c r="G319" s="66"/>
    </row>
    <row r="320" spans="1:7" ht="15" customHeight="1">
      <c r="A320" s="111"/>
      <c r="B320" s="43" t="s">
        <v>325</v>
      </c>
      <c r="C320" s="43"/>
      <c r="D320" s="178"/>
      <c r="E320" s="557">
        <f>SUM(E307:E319)</f>
        <v>927506.6</v>
      </c>
      <c r="F320" s="36"/>
      <c r="G320" s="66"/>
    </row>
    <row r="321" spans="1:7" ht="12.75" hidden="1">
      <c r="A321" s="126" t="s">
        <v>415</v>
      </c>
      <c r="B321" s="8"/>
      <c r="C321" s="8"/>
      <c r="D321" s="8"/>
      <c r="E321" s="8"/>
      <c r="F321" s="36"/>
      <c r="G321" s="66"/>
    </row>
    <row r="322" spans="1:7" ht="38.25" hidden="1">
      <c r="A322" s="111" t="s">
        <v>207</v>
      </c>
      <c r="B322" s="111" t="s">
        <v>416</v>
      </c>
      <c r="C322" s="111" t="s">
        <v>417</v>
      </c>
      <c r="D322" s="111" t="s">
        <v>209</v>
      </c>
      <c r="E322" s="8"/>
      <c r="F322" s="36"/>
      <c r="G322" s="66"/>
    </row>
    <row r="323" spans="1:7" ht="12.75" hidden="1">
      <c r="A323" s="111">
        <v>1</v>
      </c>
      <c r="B323" s="111">
        <v>2</v>
      </c>
      <c r="C323" s="111">
        <v>3</v>
      </c>
      <c r="D323" s="111">
        <v>4</v>
      </c>
      <c r="E323" s="8"/>
      <c r="F323" s="36"/>
      <c r="G323" s="66"/>
    </row>
    <row r="324" spans="1:7" ht="25.5" hidden="1">
      <c r="A324" s="111" t="s">
        <v>418</v>
      </c>
      <c r="B324" s="43"/>
      <c r="C324" s="43"/>
      <c r="D324" s="43"/>
      <c r="E324" s="8"/>
      <c r="F324" s="36"/>
      <c r="G324" s="66"/>
    </row>
    <row r="325" spans="1:7" ht="12.75" hidden="1">
      <c r="A325" s="198" t="s">
        <v>419</v>
      </c>
      <c r="B325" s="8"/>
      <c r="C325" s="8"/>
      <c r="D325" s="8"/>
      <c r="E325" s="8"/>
      <c r="F325" s="36"/>
      <c r="G325" s="66"/>
    </row>
    <row r="326" spans="1:7" ht="15" customHeight="1" hidden="1" thickBot="1">
      <c r="A326" s="199"/>
      <c r="B326" s="8"/>
      <c r="C326" s="8"/>
      <c r="D326" s="8"/>
      <c r="E326" s="8"/>
      <c r="F326" s="36"/>
      <c r="G326" s="66"/>
    </row>
    <row r="327" spans="1:7" ht="25.5" customHeight="1" hidden="1" thickBot="1">
      <c r="A327" s="132" t="s">
        <v>207</v>
      </c>
      <c r="B327" s="133" t="s">
        <v>277</v>
      </c>
      <c r="C327" s="133" t="s">
        <v>278</v>
      </c>
      <c r="D327" s="133" t="s">
        <v>209</v>
      </c>
      <c r="E327" s="8"/>
      <c r="F327" s="36"/>
      <c r="G327" s="66"/>
    </row>
    <row r="328" spans="1:7" ht="15" customHeight="1" hidden="1" thickBot="1">
      <c r="A328" s="134">
        <v>1</v>
      </c>
      <c r="B328" s="135">
        <v>2</v>
      </c>
      <c r="C328" s="135">
        <v>3</v>
      </c>
      <c r="D328" s="135">
        <v>4</v>
      </c>
      <c r="E328" s="8"/>
      <c r="F328" s="36"/>
      <c r="G328" s="66"/>
    </row>
    <row r="329" spans="1:7" ht="63.75" customHeight="1" hidden="1" thickBot="1">
      <c r="A329" s="134" t="s">
        <v>420</v>
      </c>
      <c r="B329" s="47">
        <v>300</v>
      </c>
      <c r="C329" s="47">
        <v>195000</v>
      </c>
      <c r="D329" s="47">
        <v>0</v>
      </c>
      <c r="E329" s="8"/>
      <c r="F329" s="36"/>
      <c r="G329" s="66"/>
    </row>
    <row r="330" spans="1:7" ht="14.25" customHeight="1" hidden="1" thickBot="1">
      <c r="A330" s="200"/>
      <c r="B330" s="136"/>
      <c r="C330" s="137" t="s">
        <v>231</v>
      </c>
      <c r="D330" s="138">
        <f>D329</f>
        <v>0</v>
      </c>
      <c r="E330" s="8"/>
      <c r="F330" s="36"/>
      <c r="G330" s="66"/>
    </row>
    <row r="331" spans="1:7" ht="12.75" hidden="1">
      <c r="A331" s="111"/>
      <c r="B331" s="43" t="s">
        <v>211</v>
      </c>
      <c r="C331" s="43"/>
      <c r="D331" s="8"/>
      <c r="E331" s="8"/>
      <c r="F331" s="36"/>
      <c r="G331" s="66"/>
    </row>
    <row r="332" spans="1:7" ht="14.25" customHeight="1" hidden="1">
      <c r="A332" s="509"/>
      <c r="B332" s="43" t="s">
        <v>421</v>
      </c>
      <c r="C332" s="43">
        <v>0</v>
      </c>
      <c r="D332" s="8"/>
      <c r="E332" s="8"/>
      <c r="F332" s="36"/>
      <c r="G332" s="66"/>
    </row>
    <row r="333" spans="1:7" ht="12.75" hidden="1">
      <c r="A333" s="509"/>
      <c r="B333" s="43"/>
      <c r="C333" s="43"/>
      <c r="D333" s="8"/>
      <c r="E333" s="8"/>
      <c r="F333" s="36"/>
      <c r="G333" s="66"/>
    </row>
    <row r="334" spans="1:7" ht="12.75" hidden="1">
      <c r="A334" s="111"/>
      <c r="B334" s="120" t="s">
        <v>231</v>
      </c>
      <c r="C334" s="111">
        <f>SUM(C332:C333)</f>
        <v>0</v>
      </c>
      <c r="D334" s="8"/>
      <c r="E334" s="8"/>
      <c r="F334" s="36"/>
      <c r="G334" s="66"/>
    </row>
    <row r="335" spans="1:7" ht="39" hidden="1" thickBot="1">
      <c r="A335" s="132" t="s">
        <v>207</v>
      </c>
      <c r="B335" s="133" t="s">
        <v>277</v>
      </c>
      <c r="C335" s="133" t="s">
        <v>278</v>
      </c>
      <c r="D335" s="133" t="s">
        <v>209</v>
      </c>
      <c r="E335" s="8"/>
      <c r="F335" s="36"/>
      <c r="G335" s="66"/>
    </row>
    <row r="336" spans="1:7" ht="13.5" hidden="1" thickBot="1">
      <c r="A336" s="134">
        <v>1</v>
      </c>
      <c r="B336" s="135">
        <v>2</v>
      </c>
      <c r="C336" s="135">
        <v>3</v>
      </c>
      <c r="D336" s="135">
        <v>4</v>
      </c>
      <c r="E336" s="8"/>
      <c r="F336" s="36"/>
      <c r="G336" s="66"/>
    </row>
    <row r="337" spans="1:7" ht="13.5" hidden="1" thickBot="1">
      <c r="A337" s="134" t="s">
        <v>420</v>
      </c>
      <c r="B337" s="135">
        <v>1000</v>
      </c>
      <c r="C337" s="135">
        <v>650</v>
      </c>
      <c r="D337" s="135">
        <v>0</v>
      </c>
      <c r="E337" s="8"/>
      <c r="F337" s="36"/>
      <c r="G337" s="66"/>
    </row>
    <row r="338" spans="1:7" ht="13.5" hidden="1" thickBot="1">
      <c r="A338" s="200"/>
      <c r="B338" s="136"/>
      <c r="C338" s="137" t="s">
        <v>231</v>
      </c>
      <c r="D338" s="139">
        <f>D337</f>
        <v>0</v>
      </c>
      <c r="E338" s="8"/>
      <c r="F338" s="36"/>
      <c r="G338" s="66"/>
    </row>
    <row r="339" spans="1:7" ht="9" customHeight="1">
      <c r="A339" s="200"/>
      <c r="B339" s="136"/>
      <c r="C339" s="140"/>
      <c r="D339" s="109"/>
      <c r="E339" s="8"/>
      <c r="F339" s="36"/>
      <c r="G339" s="66"/>
    </row>
    <row r="340" spans="1:7" ht="15.75" customHeight="1" hidden="1">
      <c r="A340" s="188" t="s">
        <v>422</v>
      </c>
      <c r="B340" s="136"/>
      <c r="C340" s="140"/>
      <c r="D340" s="109"/>
      <c r="E340" s="8"/>
      <c r="F340" s="36"/>
      <c r="G340" s="66"/>
    </row>
    <row r="341" spans="1:7" ht="25.5" hidden="1">
      <c r="A341" s="111" t="s">
        <v>304</v>
      </c>
      <c r="B341" s="111" t="s">
        <v>207</v>
      </c>
      <c r="C341" s="111" t="s">
        <v>264</v>
      </c>
      <c r="D341" s="111" t="s">
        <v>329</v>
      </c>
      <c r="E341" s="8"/>
      <c r="F341" s="36"/>
      <c r="G341" s="66"/>
    </row>
    <row r="342" spans="1:7" ht="12.75" hidden="1">
      <c r="A342" s="111">
        <v>1</v>
      </c>
      <c r="B342" s="111">
        <v>2</v>
      </c>
      <c r="C342" s="111">
        <v>3</v>
      </c>
      <c r="D342" s="111">
        <v>5</v>
      </c>
      <c r="E342" s="8"/>
      <c r="F342" s="36"/>
      <c r="G342" s="66"/>
    </row>
    <row r="343" spans="1:7" ht="12.75" hidden="1">
      <c r="A343" s="111">
        <v>1</v>
      </c>
      <c r="B343" s="141" t="s">
        <v>423</v>
      </c>
      <c r="C343" s="111">
        <v>6</v>
      </c>
      <c r="D343" s="41">
        <v>0</v>
      </c>
      <c r="E343" s="8"/>
      <c r="F343" s="36"/>
      <c r="G343" s="66"/>
    </row>
    <row r="344" spans="1:7" ht="12.75" hidden="1">
      <c r="A344" s="200"/>
      <c r="B344" s="136" t="s">
        <v>424</v>
      </c>
      <c r="C344" s="140"/>
      <c r="D344" s="109">
        <f>D343</f>
        <v>0</v>
      </c>
      <c r="E344" s="8"/>
      <c r="F344" s="36">
        <v>1</v>
      </c>
      <c r="G344" s="66"/>
    </row>
    <row r="345" spans="1:7" ht="12.75" hidden="1">
      <c r="A345" s="200"/>
      <c r="B345" s="136"/>
      <c r="C345" s="140"/>
      <c r="D345" s="109"/>
      <c r="E345" s="8"/>
      <c r="F345" s="36"/>
      <c r="G345" s="66"/>
    </row>
    <row r="346" spans="1:7" ht="13.5" thickBot="1">
      <c r="A346" s="260" t="s">
        <v>425</v>
      </c>
      <c r="B346" s="142"/>
      <c r="C346" s="142"/>
      <c r="D346" s="142"/>
      <c r="E346" s="142"/>
      <c r="F346" s="36"/>
      <c r="G346" s="66"/>
    </row>
    <row r="347" spans="1:7" ht="29.25" customHeight="1" thickBot="1">
      <c r="A347" s="226" t="s">
        <v>304</v>
      </c>
      <c r="B347" s="227" t="s">
        <v>207</v>
      </c>
      <c r="C347" s="227" t="s">
        <v>277</v>
      </c>
      <c r="D347" s="227" t="s">
        <v>319</v>
      </c>
      <c r="E347" s="227" t="s">
        <v>279</v>
      </c>
      <c r="F347" s="36"/>
      <c r="G347" s="66"/>
    </row>
    <row r="348" spans="1:7" ht="13.5" thickBot="1">
      <c r="A348" s="228">
        <v>1</v>
      </c>
      <c r="B348" s="213">
        <v>2</v>
      </c>
      <c r="C348" s="213">
        <v>3</v>
      </c>
      <c r="D348" s="213">
        <v>4</v>
      </c>
      <c r="E348" s="213">
        <v>5</v>
      </c>
      <c r="F348" s="36"/>
      <c r="G348" s="66"/>
    </row>
    <row r="349" spans="1:7" ht="26.25" thickBot="1">
      <c r="A349" s="228">
        <v>1</v>
      </c>
      <c r="B349" s="213" t="s">
        <v>426</v>
      </c>
      <c r="C349" s="213">
        <v>1</v>
      </c>
      <c r="D349" s="213"/>
      <c r="E349" s="135">
        <v>11000</v>
      </c>
      <c r="F349" s="36"/>
      <c r="G349" s="66"/>
    </row>
    <row r="350" spans="1:7" ht="13.5" thickBot="1">
      <c r="A350" s="510" t="s">
        <v>231</v>
      </c>
      <c r="B350" s="511"/>
      <c r="C350" s="511"/>
      <c r="D350" s="512"/>
      <c r="E350" s="139">
        <f>E349</f>
        <v>11000</v>
      </c>
      <c r="F350" s="36"/>
      <c r="G350" s="66"/>
    </row>
    <row r="351" spans="1:7" ht="9" customHeight="1">
      <c r="A351" s="200"/>
      <c r="B351" s="136"/>
      <c r="C351" s="140"/>
      <c r="D351" s="109"/>
      <c r="E351" s="8"/>
      <c r="F351" s="36"/>
      <c r="G351" s="66"/>
    </row>
    <row r="352" spans="1:7" ht="12.75">
      <c r="A352" s="261" t="s">
        <v>427</v>
      </c>
      <c r="B352" s="245"/>
      <c r="C352" s="245"/>
      <c r="D352" s="245"/>
      <c r="E352" s="8"/>
      <c r="F352" s="36"/>
      <c r="G352" s="66"/>
    </row>
    <row r="353" spans="1:7" ht="29.25" customHeight="1">
      <c r="A353" s="111" t="s">
        <v>207</v>
      </c>
      <c r="B353" s="111" t="s">
        <v>277</v>
      </c>
      <c r="C353" s="111" t="s">
        <v>278</v>
      </c>
      <c r="D353" s="111" t="s">
        <v>209</v>
      </c>
      <c r="E353" s="8"/>
      <c r="F353" s="36"/>
      <c r="G353" s="66"/>
    </row>
    <row r="354" spans="1:7" ht="12.75">
      <c r="A354" s="111">
        <v>1</v>
      </c>
      <c r="B354" s="111">
        <v>2</v>
      </c>
      <c r="C354" s="111">
        <v>3</v>
      </c>
      <c r="D354" s="111">
        <v>4</v>
      </c>
      <c r="E354" s="8"/>
      <c r="F354" s="36"/>
      <c r="G354" s="66"/>
    </row>
    <row r="355" spans="1:7" ht="12.75">
      <c r="A355" s="111" t="s">
        <v>428</v>
      </c>
      <c r="B355" s="50">
        <f>D355/C355</f>
        <v>3.146</v>
      </c>
      <c r="C355" s="111">
        <v>3000</v>
      </c>
      <c r="D355" s="111">
        <v>9438</v>
      </c>
      <c r="E355" s="8"/>
      <c r="F355" s="36"/>
      <c r="G355" s="66"/>
    </row>
    <row r="356" spans="1:7" ht="12.75">
      <c r="A356" s="111" t="s">
        <v>429</v>
      </c>
      <c r="B356" s="50">
        <f>D356/C356</f>
        <v>3.146</v>
      </c>
      <c r="C356" s="111">
        <v>3000</v>
      </c>
      <c r="D356" s="111">
        <v>9438</v>
      </c>
      <c r="E356" s="8"/>
      <c r="F356" s="36"/>
      <c r="G356" s="66"/>
    </row>
    <row r="357" spans="1:7" ht="13.5" customHeight="1">
      <c r="A357" s="111" t="s">
        <v>430</v>
      </c>
      <c r="B357" s="50">
        <f>D357/C357</f>
        <v>3.146333333333333</v>
      </c>
      <c r="C357" s="111">
        <v>3000</v>
      </c>
      <c r="D357" s="111">
        <v>9439</v>
      </c>
      <c r="E357" s="8"/>
      <c r="F357" s="36"/>
      <c r="G357" s="66"/>
    </row>
    <row r="358" spans="1:7" ht="15" customHeight="1">
      <c r="A358" s="555" t="s">
        <v>623</v>
      </c>
      <c r="B358" s="183">
        <v>2</v>
      </c>
      <c r="C358" s="183">
        <v>60000</v>
      </c>
      <c r="D358" s="183">
        <f>B358*C358</f>
        <v>120000</v>
      </c>
      <c r="E358" s="8"/>
      <c r="F358" s="36"/>
      <c r="G358" s="66"/>
    </row>
    <row r="359" spans="1:7" ht="18" customHeight="1">
      <c r="A359" s="555" t="s">
        <v>624</v>
      </c>
      <c r="B359" s="183">
        <v>1</v>
      </c>
      <c r="C359" s="183">
        <v>25000</v>
      </c>
      <c r="D359" s="183">
        <f aca="true" t="shared" si="4" ref="D359:D364">B359*C359</f>
        <v>25000</v>
      </c>
      <c r="E359" s="8"/>
      <c r="F359" s="36"/>
      <c r="G359" s="66"/>
    </row>
    <row r="360" spans="1:7" ht="11.25" customHeight="1">
      <c r="A360" s="229" t="s">
        <v>625</v>
      </c>
      <c r="B360" s="183">
        <v>10</v>
      </c>
      <c r="C360" s="183">
        <v>1500</v>
      </c>
      <c r="D360" s="183">
        <f t="shared" si="4"/>
        <v>15000</v>
      </c>
      <c r="E360" s="8"/>
      <c r="F360" s="36"/>
      <c r="G360" s="66"/>
    </row>
    <row r="361" spans="1:7" ht="11.25" customHeight="1">
      <c r="A361" s="229" t="s">
        <v>626</v>
      </c>
      <c r="B361" s="183">
        <v>5</v>
      </c>
      <c r="C361" s="183">
        <v>1500</v>
      </c>
      <c r="D361" s="183">
        <f t="shared" si="4"/>
        <v>7500</v>
      </c>
      <c r="E361" s="8"/>
      <c r="F361" s="36"/>
      <c r="G361" s="66"/>
    </row>
    <row r="362" spans="1:7" ht="12" customHeight="1">
      <c r="A362" s="229" t="s">
        <v>627</v>
      </c>
      <c r="B362" s="183">
        <v>3</v>
      </c>
      <c r="C362" s="183">
        <v>2000</v>
      </c>
      <c r="D362" s="183">
        <f t="shared" si="4"/>
        <v>6000</v>
      </c>
      <c r="E362" s="8"/>
      <c r="F362" s="36"/>
      <c r="G362" s="66"/>
    </row>
    <row r="363" spans="1:7" ht="13.5" customHeight="1">
      <c r="A363" s="229" t="s">
        <v>628</v>
      </c>
      <c r="B363" s="183">
        <v>2</v>
      </c>
      <c r="C363" s="183">
        <v>2000</v>
      </c>
      <c r="D363" s="183">
        <f t="shared" si="4"/>
        <v>4000</v>
      </c>
      <c r="E363" s="8"/>
      <c r="F363" s="36"/>
      <c r="G363" s="66"/>
    </row>
    <row r="364" spans="1:7" ht="12.75" customHeight="1">
      <c r="A364" s="183" t="s">
        <v>460</v>
      </c>
      <c r="B364" s="183">
        <v>10</v>
      </c>
      <c r="C364" s="183">
        <v>250</v>
      </c>
      <c r="D364" s="183">
        <f t="shared" si="4"/>
        <v>2500</v>
      </c>
      <c r="E364" s="8"/>
      <c r="F364" s="36"/>
      <c r="G364" s="66"/>
    </row>
    <row r="365" spans="1:7" ht="14.25" customHeight="1">
      <c r="A365" s="183" t="s">
        <v>629</v>
      </c>
      <c r="B365" s="183">
        <v>3</v>
      </c>
      <c r="C365" s="183">
        <v>1580</v>
      </c>
      <c r="D365" s="183">
        <f>B365*C365-490</f>
        <v>4250</v>
      </c>
      <c r="E365" s="8"/>
      <c r="F365" s="36"/>
      <c r="G365" s="66"/>
    </row>
    <row r="366" spans="1:7" ht="14.25" customHeight="1">
      <c r="A366" s="230" t="s">
        <v>640</v>
      </c>
      <c r="B366" s="230">
        <v>1</v>
      </c>
      <c r="C366" s="230">
        <v>167000</v>
      </c>
      <c r="D366" s="230">
        <f>B366*C366</f>
        <v>167000</v>
      </c>
      <c r="E366" s="8"/>
      <c r="F366" s="36"/>
      <c r="G366" s="66"/>
    </row>
    <row r="367" spans="1:7" ht="19.5" customHeight="1">
      <c r="A367" s="201"/>
      <c r="B367" s="175" t="s">
        <v>431</v>
      </c>
      <c r="C367" s="176"/>
      <c r="D367" s="176">
        <f>SUM(D355:D366)</f>
        <v>379565</v>
      </c>
      <c r="E367" s="8"/>
      <c r="F367" s="36"/>
      <c r="G367" s="66"/>
    </row>
    <row r="368" spans="1:7" ht="19.5" customHeight="1" hidden="1">
      <c r="A368" s="45"/>
      <c r="B368" s="45"/>
      <c r="C368" s="45"/>
      <c r="D368" s="45"/>
      <c r="E368" s="8"/>
      <c r="F368" s="36"/>
      <c r="G368" s="66"/>
    </row>
    <row r="369" spans="1:7" ht="19.5" customHeight="1" hidden="1">
      <c r="A369" s="188" t="s">
        <v>427</v>
      </c>
      <c r="B369" s="45"/>
      <c r="C369" s="45"/>
      <c r="D369" s="45"/>
      <c r="E369" s="8"/>
      <c r="F369" s="36"/>
      <c r="G369" s="66"/>
    </row>
    <row r="370" spans="1:7" ht="19.5" customHeight="1" hidden="1">
      <c r="A370" s="202"/>
      <c r="B370" s="143"/>
      <c r="C370" s="143"/>
      <c r="D370" s="143"/>
      <c r="E370" s="8"/>
      <c r="F370" s="36"/>
      <c r="G370" s="66"/>
    </row>
    <row r="371" spans="1:7" ht="25.5" hidden="1">
      <c r="A371" s="111" t="s">
        <v>432</v>
      </c>
      <c r="B371" s="43"/>
      <c r="C371" s="144"/>
      <c r="D371" s="43"/>
      <c r="E371" s="8"/>
      <c r="F371" s="36"/>
      <c r="G371" s="66"/>
    </row>
    <row r="372" spans="1:7" ht="12.75" hidden="1">
      <c r="A372" s="111" t="s">
        <v>433</v>
      </c>
      <c r="B372" s="111">
        <v>10</v>
      </c>
      <c r="C372" s="111">
        <v>3000</v>
      </c>
      <c r="D372" s="111">
        <f>B372*C372</f>
        <v>30000</v>
      </c>
      <c r="E372" s="8"/>
      <c r="F372" s="36"/>
      <c r="G372" s="66"/>
    </row>
    <row r="373" spans="1:7" ht="12.75" hidden="1">
      <c r="A373" s="111" t="s">
        <v>434</v>
      </c>
      <c r="B373" s="111">
        <v>15</v>
      </c>
      <c r="C373" s="111">
        <v>700</v>
      </c>
      <c r="D373" s="111">
        <f>B373*C373</f>
        <v>10500</v>
      </c>
      <c r="E373" s="8"/>
      <c r="F373" s="36"/>
      <c r="G373" s="66"/>
    </row>
    <row r="374" spans="1:7" ht="12.75" hidden="1">
      <c r="A374" s="111" t="s">
        <v>435</v>
      </c>
      <c r="B374" s="111">
        <v>38</v>
      </c>
      <c r="C374" s="50">
        <v>11480</v>
      </c>
      <c r="D374" s="111">
        <f>B374*C374</f>
        <v>436240</v>
      </c>
      <c r="E374" s="8"/>
      <c r="F374" s="36"/>
      <c r="G374" s="66"/>
    </row>
    <row r="375" spans="1:7" ht="15" customHeight="1" hidden="1">
      <c r="A375" s="111" t="s">
        <v>436</v>
      </c>
      <c r="B375" s="111">
        <v>1</v>
      </c>
      <c r="C375" s="50">
        <v>20000</v>
      </c>
      <c r="D375" s="111">
        <f>B375*C375</f>
        <v>20000</v>
      </c>
      <c r="E375" s="8"/>
      <c r="F375" s="36"/>
      <c r="G375" s="66"/>
    </row>
    <row r="376" spans="1:7" ht="15" customHeight="1" hidden="1">
      <c r="A376" s="111"/>
      <c r="B376" s="111">
        <v>1</v>
      </c>
      <c r="C376" s="50"/>
      <c r="D376" s="111">
        <v>0</v>
      </c>
      <c r="E376" s="8"/>
      <c r="F376" s="36"/>
      <c r="G376" s="66"/>
    </row>
    <row r="377" spans="1:7" ht="14.25" customHeight="1" hidden="1">
      <c r="A377" s="111"/>
      <c r="B377" s="111">
        <v>10</v>
      </c>
      <c r="C377" s="50"/>
      <c r="D377" s="111"/>
      <c r="E377" s="8"/>
      <c r="F377" s="36"/>
      <c r="G377" s="66"/>
    </row>
    <row r="378" spans="1:7" ht="15" customHeight="1" hidden="1">
      <c r="A378" s="111" t="s">
        <v>437</v>
      </c>
      <c r="B378" s="111">
        <v>1</v>
      </c>
      <c r="C378" s="50">
        <v>0</v>
      </c>
      <c r="D378" s="111">
        <v>0</v>
      </c>
      <c r="E378" s="8"/>
      <c r="F378" s="36"/>
      <c r="G378" s="66"/>
    </row>
    <row r="379" spans="1:7" ht="12.75" hidden="1">
      <c r="A379" s="111" t="s">
        <v>438</v>
      </c>
      <c r="B379" s="111">
        <v>15</v>
      </c>
      <c r="C379" s="50">
        <v>600</v>
      </c>
      <c r="D379" s="111">
        <f>B379*C379</f>
        <v>9000</v>
      </c>
      <c r="E379" s="8"/>
      <c r="F379" s="36"/>
      <c r="G379" s="66"/>
    </row>
    <row r="380" spans="1:7" ht="12.75" hidden="1">
      <c r="A380" s="111" t="s">
        <v>439</v>
      </c>
      <c r="B380" s="111">
        <v>20</v>
      </c>
      <c r="C380" s="50">
        <v>700</v>
      </c>
      <c r="D380" s="111">
        <f aca="true" t="shared" si="5" ref="D380:D414">B380*C380</f>
        <v>14000</v>
      </c>
      <c r="E380" s="8"/>
      <c r="F380" s="36"/>
      <c r="G380" s="66"/>
    </row>
    <row r="381" spans="1:7" ht="15" customHeight="1" hidden="1">
      <c r="A381" s="203" t="s">
        <v>440</v>
      </c>
      <c r="B381" s="111">
        <v>5</v>
      </c>
      <c r="C381" s="111">
        <v>5000</v>
      </c>
      <c r="D381" s="111">
        <f t="shared" si="5"/>
        <v>25000</v>
      </c>
      <c r="E381" s="8"/>
      <c r="F381" s="36"/>
      <c r="G381" s="66"/>
    </row>
    <row r="382" spans="1:7" ht="12.75" hidden="1">
      <c r="A382" s="203" t="s">
        <v>441</v>
      </c>
      <c r="B382" s="111">
        <v>18</v>
      </c>
      <c r="C382" s="111">
        <v>2943</v>
      </c>
      <c r="D382" s="111">
        <f t="shared" si="5"/>
        <v>52974</v>
      </c>
      <c r="E382" s="8"/>
      <c r="F382" s="36"/>
      <c r="G382" s="66"/>
    </row>
    <row r="383" spans="1:7" ht="12.75" hidden="1">
      <c r="A383" s="203" t="s">
        <v>442</v>
      </c>
      <c r="B383" s="111">
        <v>10</v>
      </c>
      <c r="C383" s="111">
        <v>100</v>
      </c>
      <c r="D383" s="111">
        <f t="shared" si="5"/>
        <v>1000</v>
      </c>
      <c r="E383" s="8"/>
      <c r="F383" s="36"/>
      <c r="G383" s="66"/>
    </row>
    <row r="384" spans="1:7" ht="15" customHeight="1" hidden="1">
      <c r="A384" s="203" t="s">
        <v>443</v>
      </c>
      <c r="B384" s="111">
        <v>10</v>
      </c>
      <c r="C384" s="111">
        <v>2500</v>
      </c>
      <c r="D384" s="111">
        <f t="shared" si="5"/>
        <v>25000</v>
      </c>
      <c r="E384" s="8"/>
      <c r="F384" s="36"/>
      <c r="G384" s="66"/>
    </row>
    <row r="385" spans="1:7" ht="15" customHeight="1" hidden="1">
      <c r="A385" s="203" t="s">
        <v>444</v>
      </c>
      <c r="B385" s="111">
        <v>10</v>
      </c>
      <c r="C385" s="111">
        <v>2500</v>
      </c>
      <c r="D385" s="111">
        <f t="shared" si="5"/>
        <v>25000</v>
      </c>
      <c r="E385" s="8"/>
      <c r="F385" s="36"/>
      <c r="G385" s="66"/>
    </row>
    <row r="386" spans="1:7" ht="12.75" hidden="1">
      <c r="A386" s="203" t="s">
        <v>445</v>
      </c>
      <c r="B386" s="111">
        <v>15</v>
      </c>
      <c r="C386" s="111">
        <v>250</v>
      </c>
      <c r="D386" s="111">
        <f t="shared" si="5"/>
        <v>3750</v>
      </c>
      <c r="E386" s="8"/>
      <c r="F386" s="36"/>
      <c r="G386" s="66"/>
    </row>
    <row r="387" spans="1:7" ht="12.75" hidden="1">
      <c r="A387" s="203" t="s">
        <v>446</v>
      </c>
      <c r="B387" s="111">
        <v>2</v>
      </c>
      <c r="C387" s="111">
        <v>4500</v>
      </c>
      <c r="D387" s="111">
        <f t="shared" si="5"/>
        <v>9000</v>
      </c>
      <c r="E387" s="8"/>
      <c r="F387" s="36"/>
      <c r="G387" s="66"/>
    </row>
    <row r="388" spans="1:7" ht="12.75" hidden="1">
      <c r="A388" s="203" t="s">
        <v>447</v>
      </c>
      <c r="B388" s="111">
        <v>3</v>
      </c>
      <c r="C388" s="111">
        <v>600</v>
      </c>
      <c r="D388" s="111">
        <f t="shared" si="5"/>
        <v>1800</v>
      </c>
      <c r="E388" s="8"/>
      <c r="F388" s="36"/>
      <c r="G388" s="66"/>
    </row>
    <row r="389" spans="1:7" ht="12.75" hidden="1">
      <c r="A389" s="203" t="s">
        <v>448</v>
      </c>
      <c r="B389" s="111">
        <v>2</v>
      </c>
      <c r="C389" s="111">
        <v>1000</v>
      </c>
      <c r="D389" s="111">
        <f t="shared" si="5"/>
        <v>2000</v>
      </c>
      <c r="E389" s="8"/>
      <c r="F389" s="36"/>
      <c r="G389" s="66"/>
    </row>
    <row r="390" spans="1:7" ht="15" customHeight="1" hidden="1">
      <c r="A390" s="203" t="s">
        <v>449</v>
      </c>
      <c r="B390" s="111">
        <v>1</v>
      </c>
      <c r="C390" s="111">
        <v>11000</v>
      </c>
      <c r="D390" s="111">
        <f t="shared" si="5"/>
        <v>11000</v>
      </c>
      <c r="E390" s="8"/>
      <c r="F390" s="36"/>
      <c r="G390" s="66"/>
    </row>
    <row r="391" spans="1:7" ht="15" customHeight="1" hidden="1">
      <c r="A391" s="203" t="s">
        <v>450</v>
      </c>
      <c r="B391" s="111">
        <v>1</v>
      </c>
      <c r="C391" s="111">
        <v>52532</v>
      </c>
      <c r="D391" s="111">
        <f t="shared" si="5"/>
        <v>52532</v>
      </c>
      <c r="E391" s="8"/>
      <c r="F391" s="36"/>
      <c r="G391" s="66"/>
    </row>
    <row r="392" spans="1:7" ht="15" customHeight="1" hidden="1">
      <c r="A392" s="203" t="s">
        <v>451</v>
      </c>
      <c r="B392" s="111">
        <v>2</v>
      </c>
      <c r="C392" s="111">
        <v>4000</v>
      </c>
      <c r="D392" s="111">
        <f t="shared" si="5"/>
        <v>8000</v>
      </c>
      <c r="E392" s="8"/>
      <c r="F392" s="36"/>
      <c r="G392" s="66"/>
    </row>
    <row r="393" spans="1:7" ht="15" customHeight="1" hidden="1">
      <c r="A393" s="203" t="s">
        <v>452</v>
      </c>
      <c r="B393" s="111">
        <v>1</v>
      </c>
      <c r="C393" s="111">
        <v>7125</v>
      </c>
      <c r="D393" s="111">
        <f t="shared" si="5"/>
        <v>7125</v>
      </c>
      <c r="E393" s="8"/>
      <c r="F393" s="36"/>
      <c r="G393" s="66"/>
    </row>
    <row r="394" spans="1:7" ht="15" customHeight="1" hidden="1">
      <c r="A394" s="203" t="s">
        <v>453</v>
      </c>
      <c r="B394" s="111">
        <v>1</v>
      </c>
      <c r="C394" s="111">
        <v>9590</v>
      </c>
      <c r="D394" s="111">
        <f t="shared" si="5"/>
        <v>9590</v>
      </c>
      <c r="E394" s="8"/>
      <c r="F394" s="36"/>
      <c r="G394" s="66"/>
    </row>
    <row r="395" spans="1:7" ht="12.75" hidden="1">
      <c r="A395" s="203" t="s">
        <v>454</v>
      </c>
      <c r="B395" s="111">
        <v>2</v>
      </c>
      <c r="C395" s="111">
        <v>5589</v>
      </c>
      <c r="D395" s="111">
        <f t="shared" si="5"/>
        <v>11178</v>
      </c>
      <c r="E395" s="8"/>
      <c r="F395" s="36"/>
      <c r="G395" s="66"/>
    </row>
    <row r="396" spans="1:7" ht="12.75" hidden="1">
      <c r="A396" s="203" t="s">
        <v>455</v>
      </c>
      <c r="B396" s="111">
        <v>20</v>
      </c>
      <c r="C396" s="111">
        <v>4111</v>
      </c>
      <c r="D396" s="111">
        <f t="shared" si="5"/>
        <v>82220</v>
      </c>
      <c r="E396" s="8"/>
      <c r="F396" s="36"/>
      <c r="G396" s="66"/>
    </row>
    <row r="397" spans="1:7" ht="12.75" hidden="1">
      <c r="A397" s="203" t="s">
        <v>456</v>
      </c>
      <c r="B397" s="111">
        <v>1</v>
      </c>
      <c r="C397" s="111">
        <v>3925</v>
      </c>
      <c r="D397" s="111">
        <f t="shared" si="5"/>
        <v>3925</v>
      </c>
      <c r="E397" s="8"/>
      <c r="F397" s="36"/>
      <c r="G397" s="66"/>
    </row>
    <row r="398" spans="1:7" ht="15" customHeight="1" hidden="1">
      <c r="A398" s="203" t="s">
        <v>457</v>
      </c>
      <c r="B398" s="111">
        <v>1</v>
      </c>
      <c r="C398" s="111">
        <v>21764</v>
      </c>
      <c r="D398" s="111">
        <f t="shared" si="5"/>
        <v>21764</v>
      </c>
      <c r="E398" s="8"/>
      <c r="F398" s="36"/>
      <c r="G398" s="66"/>
    </row>
    <row r="399" spans="1:7" ht="15" customHeight="1" hidden="1">
      <c r="A399" s="203" t="s">
        <v>458</v>
      </c>
      <c r="B399" s="111">
        <v>10</v>
      </c>
      <c r="C399" s="111">
        <v>2100</v>
      </c>
      <c r="D399" s="111">
        <f t="shared" si="5"/>
        <v>21000</v>
      </c>
      <c r="E399" s="8"/>
      <c r="F399" s="36"/>
      <c r="G399" s="66"/>
    </row>
    <row r="400" spans="1:7" ht="12.75" hidden="1">
      <c r="A400" s="203" t="s">
        <v>459</v>
      </c>
      <c r="B400" s="111">
        <v>2</v>
      </c>
      <c r="C400" s="111">
        <v>500</v>
      </c>
      <c r="D400" s="111">
        <f t="shared" si="5"/>
        <v>1000</v>
      </c>
      <c r="E400" s="8"/>
      <c r="F400" s="36"/>
      <c r="G400" s="66"/>
    </row>
    <row r="401" spans="1:7" ht="15" customHeight="1" hidden="1">
      <c r="A401" s="111" t="s">
        <v>460</v>
      </c>
      <c r="B401" s="111">
        <v>10</v>
      </c>
      <c r="C401" s="50">
        <v>149</v>
      </c>
      <c r="D401" s="111">
        <f t="shared" si="5"/>
        <v>1490</v>
      </c>
      <c r="E401" s="8"/>
      <c r="F401" s="36"/>
      <c r="G401" s="66"/>
    </row>
    <row r="402" spans="1:7" ht="12.75" hidden="1">
      <c r="A402" s="111" t="s">
        <v>461</v>
      </c>
      <c r="B402" s="111">
        <v>6</v>
      </c>
      <c r="C402" s="50">
        <v>2500</v>
      </c>
      <c r="D402" s="111">
        <f t="shared" si="5"/>
        <v>15000</v>
      </c>
      <c r="E402" s="8"/>
      <c r="F402" s="36"/>
      <c r="G402" s="66"/>
    </row>
    <row r="403" spans="1:7" ht="15" customHeight="1" hidden="1">
      <c r="A403" s="111" t="s">
        <v>462</v>
      </c>
      <c r="B403" s="111">
        <v>20</v>
      </c>
      <c r="C403" s="50">
        <v>240</v>
      </c>
      <c r="D403" s="111">
        <f t="shared" si="5"/>
        <v>4800</v>
      </c>
      <c r="E403" s="8"/>
      <c r="F403" s="36"/>
      <c r="G403" s="66"/>
    </row>
    <row r="404" spans="1:7" ht="12.75" hidden="1">
      <c r="A404" s="111" t="s">
        <v>463</v>
      </c>
      <c r="B404" s="111">
        <v>1</v>
      </c>
      <c r="C404" s="50">
        <v>8000</v>
      </c>
      <c r="D404" s="111">
        <f t="shared" si="5"/>
        <v>8000</v>
      </c>
      <c r="E404" s="8"/>
      <c r="F404" s="36"/>
      <c r="G404" s="66"/>
    </row>
    <row r="405" spans="1:7" ht="25.5" hidden="1">
      <c r="A405" s="111" t="s">
        <v>464</v>
      </c>
      <c r="B405" s="111">
        <v>20</v>
      </c>
      <c r="C405" s="50">
        <v>800</v>
      </c>
      <c r="D405" s="111">
        <f t="shared" si="5"/>
        <v>16000</v>
      </c>
      <c r="E405" s="8"/>
      <c r="F405" s="36"/>
      <c r="G405" s="66"/>
    </row>
    <row r="406" spans="1:7" ht="25.5" hidden="1">
      <c r="A406" s="111" t="s">
        <v>465</v>
      </c>
      <c r="B406" s="111">
        <v>1</v>
      </c>
      <c r="C406" s="50">
        <v>400000</v>
      </c>
      <c r="D406" s="111">
        <f t="shared" si="5"/>
        <v>400000</v>
      </c>
      <c r="E406" s="8"/>
      <c r="F406" s="36"/>
      <c r="G406" s="66"/>
    </row>
    <row r="407" spans="1:7" ht="12.75" hidden="1">
      <c r="A407" s="111" t="s">
        <v>466</v>
      </c>
      <c r="B407" s="111">
        <v>1</v>
      </c>
      <c r="C407" s="50">
        <v>7000</v>
      </c>
      <c r="D407" s="111">
        <f t="shared" si="5"/>
        <v>7000</v>
      </c>
      <c r="E407" s="8"/>
      <c r="F407" s="36"/>
      <c r="G407" s="66"/>
    </row>
    <row r="408" spans="1:7" ht="12.75" hidden="1">
      <c r="A408" s="111" t="s">
        <v>467</v>
      </c>
      <c r="B408" s="111">
        <v>1</v>
      </c>
      <c r="C408" s="50">
        <v>7800</v>
      </c>
      <c r="D408" s="111">
        <f t="shared" si="5"/>
        <v>7800</v>
      </c>
      <c r="E408" s="8"/>
      <c r="F408" s="36"/>
      <c r="G408" s="66"/>
    </row>
    <row r="409" spans="1:7" ht="25.5" hidden="1">
      <c r="A409" s="111" t="s">
        <v>468</v>
      </c>
      <c r="B409" s="111">
        <v>1</v>
      </c>
      <c r="C409" s="50">
        <v>39000</v>
      </c>
      <c r="D409" s="111">
        <f t="shared" si="5"/>
        <v>39000</v>
      </c>
      <c r="E409" s="8"/>
      <c r="F409" s="36"/>
      <c r="G409" s="66"/>
    </row>
    <row r="410" spans="1:7" ht="12.75" hidden="1">
      <c r="A410" s="111" t="s">
        <v>469</v>
      </c>
      <c r="B410" s="111">
        <v>5</v>
      </c>
      <c r="C410" s="50">
        <v>13300</v>
      </c>
      <c r="D410" s="50">
        <v>66200</v>
      </c>
      <c r="E410" s="8"/>
      <c r="F410" s="36"/>
      <c r="G410" s="66"/>
    </row>
    <row r="411" spans="1:7" ht="12.75" hidden="1">
      <c r="A411" s="111" t="s">
        <v>470</v>
      </c>
      <c r="B411" s="111">
        <v>4</v>
      </c>
      <c r="C411" s="50">
        <v>14500</v>
      </c>
      <c r="D411" s="50">
        <v>0</v>
      </c>
      <c r="E411" s="8"/>
      <c r="F411" s="36"/>
      <c r="G411" s="66"/>
    </row>
    <row r="412" spans="1:7" ht="12.75" hidden="1">
      <c r="A412" s="111" t="s">
        <v>471</v>
      </c>
      <c r="B412" s="111">
        <v>15</v>
      </c>
      <c r="C412" s="50">
        <v>3800</v>
      </c>
      <c r="D412" s="111">
        <f t="shared" si="5"/>
        <v>57000</v>
      </c>
      <c r="E412" s="8"/>
      <c r="F412" s="36"/>
      <c r="G412" s="66"/>
    </row>
    <row r="413" spans="1:7" ht="12.75" hidden="1">
      <c r="A413" s="111" t="s">
        <v>472</v>
      </c>
      <c r="B413" s="111">
        <v>15</v>
      </c>
      <c r="C413" s="50">
        <v>4500</v>
      </c>
      <c r="D413" s="111">
        <f t="shared" si="5"/>
        <v>67500</v>
      </c>
      <c r="E413" s="8"/>
      <c r="F413" s="36"/>
      <c r="G413" s="66"/>
    </row>
    <row r="414" spans="1:7" ht="12.75" hidden="1">
      <c r="A414" s="111" t="s">
        <v>473</v>
      </c>
      <c r="B414" s="111">
        <v>20</v>
      </c>
      <c r="C414" s="50">
        <v>1130</v>
      </c>
      <c r="D414" s="111">
        <f t="shared" si="5"/>
        <v>22600</v>
      </c>
      <c r="E414" s="8"/>
      <c r="F414" s="36"/>
      <c r="G414" s="66"/>
    </row>
    <row r="415" spans="1:7" ht="12.75" hidden="1">
      <c r="A415" s="111"/>
      <c r="B415" s="513" t="s">
        <v>431</v>
      </c>
      <c r="C415" s="514"/>
      <c r="D415" s="127">
        <f>D411</f>
        <v>0</v>
      </c>
      <c r="E415" s="8"/>
      <c r="F415" s="36"/>
      <c r="G415" s="66"/>
    </row>
    <row r="416" spans="1:7" ht="6.75" customHeight="1">
      <c r="A416" s="116"/>
      <c r="B416" s="110"/>
      <c r="C416" s="114"/>
      <c r="D416" s="145"/>
      <c r="E416" s="8"/>
      <c r="F416" s="36"/>
      <c r="G416" s="66"/>
    </row>
    <row r="417" spans="1:7" ht="12.75" hidden="1">
      <c r="A417" s="126" t="s">
        <v>474</v>
      </c>
      <c r="B417" s="110"/>
      <c r="C417" s="114"/>
      <c r="D417" s="145"/>
      <c r="E417" s="8"/>
      <c r="F417" s="36"/>
      <c r="G417" s="66"/>
    </row>
    <row r="418" spans="1:7" ht="12.75" hidden="1">
      <c r="A418" s="111" t="s">
        <v>475</v>
      </c>
      <c r="B418" s="43"/>
      <c r="C418" s="46"/>
      <c r="D418" s="50">
        <v>0</v>
      </c>
      <c r="E418" s="8"/>
      <c r="F418" s="36"/>
      <c r="G418" s="66"/>
    </row>
    <row r="419" spans="1:7" ht="12.75" hidden="1">
      <c r="A419" s="111"/>
      <c r="B419" s="43"/>
      <c r="C419" s="46" t="s">
        <v>236</v>
      </c>
      <c r="D419" s="127">
        <f>D418</f>
        <v>0</v>
      </c>
      <c r="E419" s="8"/>
      <c r="F419" s="36"/>
      <c r="G419" s="66"/>
    </row>
    <row r="420" spans="1:7" ht="13.5" customHeight="1" hidden="1">
      <c r="A420" s="116"/>
      <c r="B420" s="110"/>
      <c r="C420" s="114"/>
      <c r="D420" s="113"/>
      <c r="E420" s="8"/>
      <c r="F420" s="36"/>
      <c r="G420" s="66"/>
    </row>
    <row r="421" spans="1:7" ht="13.5" customHeight="1" hidden="1">
      <c r="A421" s="494" t="s">
        <v>476</v>
      </c>
      <c r="B421" s="515"/>
      <c r="C421" s="515"/>
      <c r="D421" s="515"/>
      <c r="E421" s="8"/>
      <c r="F421" s="36"/>
      <c r="G421" s="66"/>
    </row>
    <row r="422" spans="1:7" ht="13.5" customHeight="1" hidden="1">
      <c r="A422" s="111" t="s">
        <v>207</v>
      </c>
      <c r="B422" s="111" t="s">
        <v>277</v>
      </c>
      <c r="C422" s="111" t="s">
        <v>278</v>
      </c>
      <c r="D422" s="111" t="s">
        <v>209</v>
      </c>
      <c r="E422" s="8"/>
      <c r="F422" s="36"/>
      <c r="G422" s="66"/>
    </row>
    <row r="423" spans="1:7" ht="13.5" customHeight="1" hidden="1">
      <c r="A423" s="111">
        <v>1</v>
      </c>
      <c r="B423" s="111">
        <v>2</v>
      </c>
      <c r="C423" s="111">
        <v>3</v>
      </c>
      <c r="D423" s="111">
        <v>4</v>
      </c>
      <c r="E423" s="8"/>
      <c r="F423" s="36"/>
      <c r="G423" s="66"/>
    </row>
    <row r="424" spans="1:7" ht="13.5" customHeight="1" hidden="1">
      <c r="A424" s="111" t="s">
        <v>477</v>
      </c>
      <c r="B424" s="43"/>
      <c r="C424" s="46"/>
      <c r="D424" s="45">
        <v>0</v>
      </c>
      <c r="E424" s="8"/>
      <c r="F424" s="36"/>
      <c r="G424" s="66"/>
    </row>
    <row r="425" spans="1:7" ht="13.5" customHeight="1" hidden="1">
      <c r="A425" s="111"/>
      <c r="B425" s="43" t="s">
        <v>236</v>
      </c>
      <c r="C425" s="46"/>
      <c r="D425" s="45">
        <f>D424</f>
        <v>0</v>
      </c>
      <c r="E425" s="8"/>
      <c r="F425" s="36"/>
      <c r="G425" s="66"/>
    </row>
    <row r="426" spans="1:7" ht="12.75">
      <c r="A426" s="250" t="s">
        <v>478</v>
      </c>
      <c r="B426" s="8"/>
      <c r="C426" s="8"/>
      <c r="D426" s="8"/>
      <c r="E426" s="8"/>
      <c r="F426" s="36"/>
      <c r="G426" s="66"/>
    </row>
    <row r="427" spans="1:7" ht="27" customHeight="1">
      <c r="A427" s="111" t="s">
        <v>207</v>
      </c>
      <c r="B427" s="111" t="s">
        <v>282</v>
      </c>
      <c r="C427" s="111" t="s">
        <v>277</v>
      </c>
      <c r="D427" s="111" t="s">
        <v>479</v>
      </c>
      <c r="E427" s="111" t="s">
        <v>480</v>
      </c>
      <c r="F427" s="36"/>
      <c r="G427" s="66"/>
    </row>
    <row r="428" spans="1:7" ht="12.75">
      <c r="A428" s="111">
        <v>1</v>
      </c>
      <c r="B428" s="111">
        <v>2</v>
      </c>
      <c r="C428" s="111">
        <v>3</v>
      </c>
      <c r="D428" s="111">
        <v>4</v>
      </c>
      <c r="E428" s="111">
        <v>5</v>
      </c>
      <c r="F428" s="36"/>
      <c r="G428" s="66"/>
    </row>
    <row r="429" spans="1:7" ht="12.75" hidden="1">
      <c r="A429" s="45" t="s">
        <v>437</v>
      </c>
      <c r="B429" s="111"/>
      <c r="C429" s="111"/>
      <c r="D429" s="111"/>
      <c r="E429" s="120">
        <v>0</v>
      </c>
      <c r="F429" s="36"/>
      <c r="G429" s="66"/>
    </row>
    <row r="430" spans="1:7" ht="12.75">
      <c r="A430" s="480" t="s">
        <v>481</v>
      </c>
      <c r="B430" s="481"/>
      <c r="C430" s="481"/>
      <c r="D430" s="482"/>
      <c r="E430" s="120"/>
      <c r="F430" s="36"/>
      <c r="G430" s="66"/>
    </row>
    <row r="431" spans="1:7" ht="27" customHeight="1" hidden="1">
      <c r="A431" s="45" t="s">
        <v>482</v>
      </c>
      <c r="B431" s="111"/>
      <c r="C431" s="111"/>
      <c r="D431" s="111"/>
      <c r="E431" s="146">
        <v>0</v>
      </c>
      <c r="F431" s="36">
        <v>1</v>
      </c>
      <c r="G431" s="66"/>
    </row>
    <row r="432" spans="1:7" ht="15" customHeight="1" hidden="1">
      <c r="A432" s="118" t="s">
        <v>483</v>
      </c>
      <c r="B432" s="39"/>
      <c r="C432" s="39"/>
      <c r="D432" s="39"/>
      <c r="E432" s="147"/>
      <c r="F432" s="36"/>
      <c r="G432" s="66"/>
    </row>
    <row r="433" spans="1:7" ht="15" customHeight="1" hidden="1">
      <c r="A433" s="128" t="s">
        <v>484</v>
      </c>
      <c r="B433" s="39" t="s">
        <v>485</v>
      </c>
      <c r="C433" s="39">
        <v>105</v>
      </c>
      <c r="D433" s="148">
        <v>120</v>
      </c>
      <c r="E433" s="39">
        <v>0</v>
      </c>
      <c r="F433" s="36"/>
      <c r="G433" s="66"/>
    </row>
    <row r="434" spans="1:7" ht="15" customHeight="1" hidden="1">
      <c r="A434" s="128" t="s">
        <v>486</v>
      </c>
      <c r="B434" s="39" t="s">
        <v>485</v>
      </c>
      <c r="C434" s="39">
        <v>67</v>
      </c>
      <c r="D434" s="148">
        <v>100</v>
      </c>
      <c r="E434" s="39">
        <v>0</v>
      </c>
      <c r="F434" s="36"/>
      <c r="G434" s="66"/>
    </row>
    <row r="435" spans="1:7" ht="15" customHeight="1" hidden="1">
      <c r="A435" s="128" t="s">
        <v>487</v>
      </c>
      <c r="B435" s="39" t="s">
        <v>485</v>
      </c>
      <c r="C435" s="39">
        <v>50</v>
      </c>
      <c r="D435" s="39">
        <v>120</v>
      </c>
      <c r="E435" s="39">
        <v>0</v>
      </c>
      <c r="F435" s="36"/>
      <c r="G435" s="66"/>
    </row>
    <row r="436" spans="1:7" ht="15" customHeight="1" hidden="1">
      <c r="A436" s="45"/>
      <c r="B436" s="149"/>
      <c r="C436" s="150"/>
      <c r="D436" s="111"/>
      <c r="E436" s="146">
        <f>SUM(E433:E435)</f>
        <v>0</v>
      </c>
      <c r="F436" s="36"/>
      <c r="G436" s="66"/>
    </row>
    <row r="437" spans="1:7" ht="12.75" hidden="1">
      <c r="A437" s="45" t="s">
        <v>488</v>
      </c>
      <c r="B437" s="151"/>
      <c r="C437" s="152"/>
      <c r="D437" s="111"/>
      <c r="E437" s="153"/>
      <c r="F437" s="36"/>
      <c r="G437" s="66"/>
    </row>
    <row r="438" spans="1:7" ht="17.25" customHeight="1" hidden="1">
      <c r="A438" s="45" t="s">
        <v>489</v>
      </c>
      <c r="B438" s="111"/>
      <c r="C438" s="111"/>
      <c r="D438" s="111"/>
      <c r="E438" s="45"/>
      <c r="F438" s="36"/>
      <c r="G438" s="66"/>
    </row>
    <row r="439" spans="1:7" ht="12.75" customHeight="1">
      <c r="A439" s="41" t="s">
        <v>490</v>
      </c>
      <c r="B439" s="43"/>
      <c r="C439" s="43">
        <v>1</v>
      </c>
      <c r="D439" s="43">
        <v>0</v>
      </c>
      <c r="E439" s="46">
        <v>17025</v>
      </c>
      <c r="F439" s="37"/>
      <c r="G439" s="66"/>
    </row>
    <row r="440" spans="1:7" ht="12" customHeight="1">
      <c r="A440" s="40" t="s">
        <v>491</v>
      </c>
      <c r="B440" s="43" t="s">
        <v>485</v>
      </c>
      <c r="C440" s="43">
        <v>1</v>
      </c>
      <c r="D440" s="43">
        <v>11675</v>
      </c>
      <c r="E440" s="43">
        <v>11675</v>
      </c>
      <c r="F440" s="36"/>
      <c r="G440" s="66"/>
    </row>
    <row r="441" spans="1:7" ht="13.5" customHeight="1">
      <c r="A441" s="111" t="s">
        <v>492</v>
      </c>
      <c r="B441" s="43" t="s">
        <v>485</v>
      </c>
      <c r="C441" s="43">
        <v>1</v>
      </c>
      <c r="D441" s="43">
        <v>2000</v>
      </c>
      <c r="E441" s="43">
        <f>D441*C441</f>
        <v>2000</v>
      </c>
      <c r="F441" s="36"/>
      <c r="G441" s="66"/>
    </row>
    <row r="442" spans="1:7" ht="13.5" customHeight="1" hidden="1">
      <c r="A442" s="111" t="s">
        <v>493</v>
      </c>
      <c r="B442" s="43" t="s">
        <v>485</v>
      </c>
      <c r="C442" s="43">
        <v>1</v>
      </c>
      <c r="D442" s="43">
        <v>1200</v>
      </c>
      <c r="E442" s="43">
        <f aca="true" t="shared" si="6" ref="E442:E454">D442*C442</f>
        <v>1200</v>
      </c>
      <c r="F442" s="36"/>
      <c r="G442" s="66"/>
    </row>
    <row r="443" spans="1:7" ht="12.75" customHeight="1" hidden="1">
      <c r="A443" s="111" t="s">
        <v>494</v>
      </c>
      <c r="B443" s="43" t="s">
        <v>485</v>
      </c>
      <c r="C443" s="43">
        <v>1</v>
      </c>
      <c r="D443" s="43">
        <v>2500</v>
      </c>
      <c r="E443" s="43">
        <f t="shared" si="6"/>
        <v>2500</v>
      </c>
      <c r="F443" s="36"/>
      <c r="G443" s="66"/>
    </row>
    <row r="444" spans="1:7" ht="16.5" customHeight="1">
      <c r="A444" s="111" t="s">
        <v>495</v>
      </c>
      <c r="B444" s="43" t="s">
        <v>485</v>
      </c>
      <c r="C444" s="43">
        <v>1</v>
      </c>
      <c r="D444" s="43">
        <v>400</v>
      </c>
      <c r="E444" s="43">
        <f t="shared" si="6"/>
        <v>400</v>
      </c>
      <c r="F444" s="36"/>
      <c r="G444" s="66"/>
    </row>
    <row r="445" spans="1:7" ht="15" customHeight="1">
      <c r="A445" s="111" t="s">
        <v>496</v>
      </c>
      <c r="B445" s="43" t="s">
        <v>485</v>
      </c>
      <c r="C445" s="43">
        <v>1</v>
      </c>
      <c r="D445" s="43">
        <v>100</v>
      </c>
      <c r="E445" s="43">
        <f t="shared" si="6"/>
        <v>100</v>
      </c>
      <c r="F445" s="36"/>
      <c r="G445" s="66"/>
    </row>
    <row r="446" spans="1:7" ht="12.75">
      <c r="A446" s="111" t="s">
        <v>497</v>
      </c>
      <c r="B446" s="43" t="s">
        <v>485</v>
      </c>
      <c r="C446" s="43">
        <v>1</v>
      </c>
      <c r="D446" s="43">
        <v>250</v>
      </c>
      <c r="E446" s="43">
        <f t="shared" si="6"/>
        <v>250</v>
      </c>
      <c r="F446" s="36"/>
      <c r="G446" s="66"/>
    </row>
    <row r="447" spans="1:7" ht="12" customHeight="1">
      <c r="A447" s="111" t="s">
        <v>498</v>
      </c>
      <c r="B447" s="43" t="s">
        <v>485</v>
      </c>
      <c r="C447" s="43">
        <v>1</v>
      </c>
      <c r="D447" s="43">
        <v>200</v>
      </c>
      <c r="E447" s="43">
        <f t="shared" si="6"/>
        <v>200</v>
      </c>
      <c r="F447" s="36"/>
      <c r="G447" s="66"/>
    </row>
    <row r="448" spans="1:7" ht="12.75">
      <c r="A448" s="111" t="s">
        <v>499</v>
      </c>
      <c r="B448" s="43" t="s">
        <v>485</v>
      </c>
      <c r="C448" s="43">
        <v>1</v>
      </c>
      <c r="D448" s="43">
        <v>200</v>
      </c>
      <c r="E448" s="43">
        <f t="shared" si="6"/>
        <v>200</v>
      </c>
      <c r="F448" s="36"/>
      <c r="G448" s="66"/>
    </row>
    <row r="449" spans="1:7" ht="12.75">
      <c r="A449" s="111" t="s">
        <v>500</v>
      </c>
      <c r="B449" s="43" t="s">
        <v>485</v>
      </c>
      <c r="C449" s="43">
        <v>1</v>
      </c>
      <c r="D449" s="43">
        <v>200</v>
      </c>
      <c r="E449" s="43">
        <f t="shared" si="6"/>
        <v>200</v>
      </c>
      <c r="F449" s="36"/>
      <c r="G449" s="66"/>
    </row>
    <row r="450" spans="1:7" ht="25.5" hidden="1">
      <c r="A450" s="111" t="s">
        <v>501</v>
      </c>
      <c r="B450" s="43" t="s">
        <v>485</v>
      </c>
      <c r="C450" s="43">
        <v>1</v>
      </c>
      <c r="D450" s="43">
        <v>2500</v>
      </c>
      <c r="E450" s="43">
        <f t="shared" si="6"/>
        <v>2500</v>
      </c>
      <c r="F450" s="36"/>
      <c r="G450" s="66"/>
    </row>
    <row r="451" spans="1:7" ht="12.75" hidden="1">
      <c r="A451" s="111" t="s">
        <v>502</v>
      </c>
      <c r="B451" s="43" t="s">
        <v>485</v>
      </c>
      <c r="C451" s="43">
        <v>1</v>
      </c>
      <c r="D451" s="43">
        <v>2000</v>
      </c>
      <c r="E451" s="43">
        <f t="shared" si="6"/>
        <v>2000</v>
      </c>
      <c r="F451" s="36"/>
      <c r="G451" s="66"/>
    </row>
    <row r="452" spans="1:7" ht="12.75" hidden="1">
      <c r="A452" s="111" t="s">
        <v>503</v>
      </c>
      <c r="B452" s="43" t="s">
        <v>485</v>
      </c>
      <c r="C452" s="43">
        <v>1</v>
      </c>
      <c r="D452" s="43">
        <v>600</v>
      </c>
      <c r="E452" s="43">
        <f t="shared" si="6"/>
        <v>600</v>
      </c>
      <c r="F452" s="36"/>
      <c r="G452" s="66"/>
    </row>
    <row r="453" spans="1:7" ht="12.75" hidden="1">
      <c r="A453" s="111" t="s">
        <v>504</v>
      </c>
      <c r="B453" s="43" t="s">
        <v>485</v>
      </c>
      <c r="C453" s="43">
        <v>1</v>
      </c>
      <c r="D453" s="43">
        <v>4400</v>
      </c>
      <c r="E453" s="43">
        <f t="shared" si="6"/>
        <v>4400</v>
      </c>
      <c r="F453" s="36"/>
      <c r="G453" s="66"/>
    </row>
    <row r="454" spans="1:7" ht="12.75">
      <c r="A454" s="111" t="s">
        <v>505</v>
      </c>
      <c r="B454" s="43" t="s">
        <v>485</v>
      </c>
      <c r="C454" s="43">
        <v>1</v>
      </c>
      <c r="D454" s="43">
        <v>2000</v>
      </c>
      <c r="E454" s="43">
        <f t="shared" si="6"/>
        <v>2000</v>
      </c>
      <c r="F454" s="36"/>
      <c r="G454" s="66"/>
    </row>
    <row r="455" spans="1:7" ht="12.75" hidden="1">
      <c r="A455" s="118" t="s">
        <v>506</v>
      </c>
      <c r="B455" s="39"/>
      <c r="C455" s="39"/>
      <c r="D455" s="39"/>
      <c r="E455" s="148"/>
      <c r="F455" s="36"/>
      <c r="G455" s="66"/>
    </row>
    <row r="456" spans="1:7" ht="12.75" hidden="1">
      <c r="A456" s="128" t="s">
        <v>507</v>
      </c>
      <c r="B456" s="39" t="s">
        <v>485</v>
      </c>
      <c r="C456" s="53">
        <v>0</v>
      </c>
      <c r="D456" s="148">
        <v>100</v>
      </c>
      <c r="E456" s="148">
        <f>C456*D456</f>
        <v>0</v>
      </c>
      <c r="F456" s="36"/>
      <c r="G456" s="66"/>
    </row>
    <row r="457" spans="1:7" ht="12.75" hidden="1">
      <c r="A457" s="128" t="s">
        <v>508</v>
      </c>
      <c r="B457" s="39" t="s">
        <v>485</v>
      </c>
      <c r="C457" s="53">
        <v>0</v>
      </c>
      <c r="D457" s="148">
        <v>150</v>
      </c>
      <c r="E457" s="148">
        <f>C457*D457</f>
        <v>0</v>
      </c>
      <c r="F457" s="36"/>
      <c r="G457" s="66"/>
    </row>
    <row r="458" spans="1:7" ht="12.75" hidden="1">
      <c r="A458" s="128" t="s">
        <v>509</v>
      </c>
      <c r="B458" s="39" t="s">
        <v>485</v>
      </c>
      <c r="C458" s="53">
        <v>10</v>
      </c>
      <c r="D458" s="148">
        <v>100</v>
      </c>
      <c r="E458" s="148">
        <v>0</v>
      </c>
      <c r="F458" s="36"/>
      <c r="G458" s="66"/>
    </row>
    <row r="459" spans="1:7" ht="12.75" hidden="1">
      <c r="A459" s="128" t="s">
        <v>510</v>
      </c>
      <c r="B459" s="39"/>
      <c r="C459" s="53">
        <v>50</v>
      </c>
      <c r="D459" s="148">
        <v>50</v>
      </c>
      <c r="E459" s="148">
        <v>0</v>
      </c>
      <c r="F459" s="36"/>
      <c r="G459" s="66"/>
    </row>
    <row r="460" spans="1:7" ht="12.75" hidden="1">
      <c r="A460" s="128"/>
      <c r="B460" s="39"/>
      <c r="C460" s="128"/>
      <c r="D460" s="148"/>
      <c r="E460" s="51">
        <f>SUM(E456:E459)</f>
        <v>0</v>
      </c>
      <c r="F460" s="36"/>
      <c r="G460" s="66"/>
    </row>
    <row r="461" spans="1:7" ht="12.75">
      <c r="A461" s="118" t="s">
        <v>511</v>
      </c>
      <c r="B461" s="39"/>
      <c r="C461" s="128"/>
      <c r="D461" s="148"/>
      <c r="E461" s="51">
        <v>31550</v>
      </c>
      <c r="F461" s="36"/>
      <c r="G461" s="66"/>
    </row>
    <row r="462" spans="1:7" ht="12.75" hidden="1">
      <c r="A462" s="118" t="s">
        <v>483</v>
      </c>
      <c r="B462" s="39"/>
      <c r="C462" s="128"/>
      <c r="D462" s="148"/>
      <c r="E462" s="51">
        <v>0</v>
      </c>
      <c r="F462" s="36"/>
      <c r="G462" s="66"/>
    </row>
    <row r="463" spans="1:7" ht="12.75" hidden="1">
      <c r="A463" s="118" t="s">
        <v>512</v>
      </c>
      <c r="B463" s="39"/>
      <c r="C463" s="128"/>
      <c r="D463" s="148"/>
      <c r="E463" s="51">
        <v>0</v>
      </c>
      <c r="F463" s="154">
        <f>E465-F464</f>
        <v>29091</v>
      </c>
      <c r="G463" s="66"/>
    </row>
    <row r="464" spans="1:7" ht="12.75" hidden="1">
      <c r="A464" s="118" t="s">
        <v>513</v>
      </c>
      <c r="B464" s="39"/>
      <c r="C464" s="128"/>
      <c r="D464" s="148"/>
      <c r="E464" s="51">
        <v>0</v>
      </c>
      <c r="F464" s="8">
        <v>88959</v>
      </c>
      <c r="G464" s="66"/>
    </row>
    <row r="465" spans="1:7" ht="12.75">
      <c r="A465" s="118" t="s">
        <v>514</v>
      </c>
      <c r="B465" s="39">
        <v>1920206590</v>
      </c>
      <c r="C465" s="39"/>
      <c r="D465" s="148"/>
      <c r="E465" s="172">
        <v>118050</v>
      </c>
      <c r="F465" s="36"/>
      <c r="G465" s="66"/>
    </row>
    <row r="466" spans="1:7" ht="12.75" hidden="1">
      <c r="A466" s="128" t="s">
        <v>515</v>
      </c>
      <c r="B466" s="39" t="s">
        <v>485</v>
      </c>
      <c r="C466" s="39">
        <v>49</v>
      </c>
      <c r="D466" s="148">
        <v>20</v>
      </c>
      <c r="E466" s="148"/>
      <c r="F466" s="36"/>
      <c r="G466" s="66"/>
    </row>
    <row r="467" spans="1:7" ht="12.75" hidden="1">
      <c r="A467" s="128" t="s">
        <v>516</v>
      </c>
      <c r="B467" s="39" t="s">
        <v>485</v>
      </c>
      <c r="C467" s="39">
        <v>40</v>
      </c>
      <c r="D467" s="148">
        <v>15</v>
      </c>
      <c r="E467" s="148">
        <v>0</v>
      </c>
      <c r="F467" s="36"/>
      <c r="G467" s="66"/>
    </row>
    <row r="468" spans="1:7" ht="12.75">
      <c r="A468" s="128" t="s">
        <v>515</v>
      </c>
      <c r="B468" s="39" t="s">
        <v>485</v>
      </c>
      <c r="C468" s="39">
        <v>50</v>
      </c>
      <c r="D468" s="148">
        <v>20</v>
      </c>
      <c r="E468" s="148">
        <f>C468*D468</f>
        <v>1000</v>
      </c>
      <c r="F468" s="36"/>
      <c r="G468" s="66"/>
    </row>
    <row r="469" spans="1:7" ht="12.75">
      <c r="A469" s="128" t="s">
        <v>516</v>
      </c>
      <c r="B469" s="39" t="s">
        <v>485</v>
      </c>
      <c r="C469" s="39">
        <v>40</v>
      </c>
      <c r="D469" s="148">
        <v>15</v>
      </c>
      <c r="E469" s="148">
        <v>300</v>
      </c>
      <c r="F469" s="36"/>
      <c r="G469" s="66"/>
    </row>
    <row r="470" spans="1:7" ht="12.75" hidden="1">
      <c r="A470" s="128" t="s">
        <v>517</v>
      </c>
      <c r="B470" s="39" t="s">
        <v>485</v>
      </c>
      <c r="C470" s="39">
        <v>4</v>
      </c>
      <c r="D470" s="148">
        <v>90</v>
      </c>
      <c r="E470" s="148">
        <v>0</v>
      </c>
      <c r="F470" s="36"/>
      <c r="G470" s="66"/>
    </row>
    <row r="471" spans="1:7" ht="12.75">
      <c r="A471" s="128" t="s">
        <v>518</v>
      </c>
      <c r="B471" s="39" t="s">
        <v>485</v>
      </c>
      <c r="C471" s="39">
        <v>30</v>
      </c>
      <c r="D471" s="39">
        <v>50</v>
      </c>
      <c r="E471" s="148">
        <f>C471*D471</f>
        <v>1500</v>
      </c>
      <c r="F471" s="74"/>
      <c r="G471" s="66"/>
    </row>
    <row r="472" spans="1:7" ht="12.75" hidden="1">
      <c r="A472" s="128" t="s">
        <v>519</v>
      </c>
      <c r="B472" s="39" t="s">
        <v>485</v>
      </c>
      <c r="C472" s="39">
        <v>1020</v>
      </c>
      <c r="D472" s="39">
        <v>1</v>
      </c>
      <c r="E472" s="148">
        <v>0</v>
      </c>
      <c r="F472" s="36"/>
      <c r="G472" s="66"/>
    </row>
    <row r="473" spans="1:7" ht="12.75">
      <c r="A473" s="128" t="s">
        <v>520</v>
      </c>
      <c r="B473" s="39" t="s">
        <v>485</v>
      </c>
      <c r="C473" s="39">
        <v>321</v>
      </c>
      <c r="D473" s="39">
        <v>250</v>
      </c>
      <c r="E473" s="148">
        <f>90000+25250</f>
        <v>115250</v>
      </c>
      <c r="F473" s="154"/>
      <c r="G473" s="66"/>
    </row>
    <row r="474" spans="1:7" ht="12.75" hidden="1">
      <c r="A474" s="128" t="s">
        <v>521</v>
      </c>
      <c r="B474" s="39" t="s">
        <v>485</v>
      </c>
      <c r="C474" s="39">
        <v>20</v>
      </c>
      <c r="D474" s="39">
        <v>40</v>
      </c>
      <c r="E474" s="148"/>
      <c r="F474" s="36"/>
      <c r="G474" s="66"/>
    </row>
    <row r="475" spans="1:7" ht="12.75" hidden="1">
      <c r="A475" s="128" t="s">
        <v>522</v>
      </c>
      <c r="B475" s="39" t="s">
        <v>485</v>
      </c>
      <c r="C475" s="39">
        <v>20</v>
      </c>
      <c r="D475" s="148">
        <v>300</v>
      </c>
      <c r="E475" s="148"/>
      <c r="F475" s="36"/>
      <c r="G475" s="66"/>
    </row>
    <row r="476" spans="1:7" ht="12.75" hidden="1">
      <c r="A476" s="128" t="s">
        <v>523</v>
      </c>
      <c r="B476" s="39" t="s">
        <v>485</v>
      </c>
      <c r="C476" s="39">
        <v>20</v>
      </c>
      <c r="D476" s="148">
        <v>40</v>
      </c>
      <c r="E476" s="148"/>
      <c r="F476" s="36"/>
      <c r="G476" s="66"/>
    </row>
    <row r="477" spans="1:7" ht="12.75" hidden="1">
      <c r="A477" s="128" t="s">
        <v>524</v>
      </c>
      <c r="B477" s="39" t="s">
        <v>485</v>
      </c>
      <c r="C477" s="39">
        <v>9</v>
      </c>
      <c r="D477" s="148">
        <v>150</v>
      </c>
      <c r="E477" s="148"/>
      <c r="F477" s="36"/>
      <c r="G477" s="66"/>
    </row>
    <row r="478" spans="1:7" ht="12.75" hidden="1">
      <c r="A478" s="128" t="s">
        <v>525</v>
      </c>
      <c r="B478" s="39" t="s">
        <v>485</v>
      </c>
      <c r="C478" s="39">
        <v>30</v>
      </c>
      <c r="D478" s="148">
        <v>15</v>
      </c>
      <c r="E478" s="148"/>
      <c r="F478" s="74"/>
      <c r="G478" s="66"/>
    </row>
    <row r="479" spans="1:7" ht="12.75" hidden="1">
      <c r="A479" s="128" t="s">
        <v>526</v>
      </c>
      <c r="B479" s="39" t="s">
        <v>485</v>
      </c>
      <c r="C479" s="39">
        <v>30</v>
      </c>
      <c r="D479" s="148">
        <v>12</v>
      </c>
      <c r="E479" s="148"/>
      <c r="F479" s="74"/>
      <c r="G479" s="66"/>
    </row>
    <row r="480" spans="1:7" ht="12.75" hidden="1">
      <c r="A480" s="128" t="s">
        <v>527</v>
      </c>
      <c r="B480" s="39" t="s">
        <v>485</v>
      </c>
      <c r="C480" s="39">
        <v>30</v>
      </c>
      <c r="D480" s="148">
        <v>135</v>
      </c>
      <c r="E480" s="148"/>
      <c r="F480" s="36"/>
      <c r="G480" s="66"/>
    </row>
    <row r="481" spans="1:7" ht="12.75">
      <c r="A481" s="128"/>
      <c r="B481" s="39"/>
      <c r="C481" s="39"/>
      <c r="D481" s="148"/>
      <c r="E481" s="51">
        <f>E465</f>
        <v>118050</v>
      </c>
      <c r="F481" s="187"/>
      <c r="G481" s="66"/>
    </row>
    <row r="482" spans="1:7" ht="12.75">
      <c r="A482" s="118" t="s">
        <v>528</v>
      </c>
      <c r="B482" s="39"/>
      <c r="C482" s="53"/>
      <c r="D482" s="39"/>
      <c r="E482" s="51">
        <v>0</v>
      </c>
      <c r="F482" s="36"/>
      <c r="G482" s="66"/>
    </row>
    <row r="483" spans="1:7" ht="12.75" hidden="1">
      <c r="A483" s="118" t="s">
        <v>528</v>
      </c>
      <c r="B483" s="39"/>
      <c r="C483" s="53"/>
      <c r="D483" s="39"/>
      <c r="E483" s="51"/>
      <c r="F483" s="36"/>
      <c r="G483" s="66"/>
    </row>
    <row r="484" spans="1:7" ht="12.75">
      <c r="A484" s="128" t="s">
        <v>529</v>
      </c>
      <c r="B484" s="39" t="s">
        <v>530</v>
      </c>
      <c r="C484" s="53">
        <v>70</v>
      </c>
      <c r="D484" s="148">
        <v>40</v>
      </c>
      <c r="E484" s="148">
        <f>C484*D484</f>
        <v>2800</v>
      </c>
      <c r="F484" s="36"/>
      <c r="G484" s="66"/>
    </row>
    <row r="485" spans="1:7" ht="12.75">
      <c r="A485" s="128" t="s">
        <v>531</v>
      </c>
      <c r="B485" s="39" t="s">
        <v>485</v>
      </c>
      <c r="C485" s="53">
        <v>95</v>
      </c>
      <c r="D485" s="148">
        <v>40</v>
      </c>
      <c r="E485" s="148">
        <f>C485*D485</f>
        <v>3800</v>
      </c>
      <c r="F485" s="74"/>
      <c r="G485" s="66"/>
    </row>
    <row r="486" spans="1:7" ht="12.75">
      <c r="A486" s="128" t="s">
        <v>532</v>
      </c>
      <c r="B486" s="39" t="s">
        <v>485</v>
      </c>
      <c r="C486" s="53">
        <v>80</v>
      </c>
      <c r="D486" s="148">
        <v>40</v>
      </c>
      <c r="E486" s="148">
        <f>3200+1400+10000</f>
        <v>14600</v>
      </c>
      <c r="F486" s="74"/>
      <c r="G486" s="66"/>
    </row>
    <row r="487" spans="1:7" ht="12.75">
      <c r="A487" s="128" t="s">
        <v>533</v>
      </c>
      <c r="B487" s="39" t="s">
        <v>485</v>
      </c>
      <c r="C487" s="53">
        <v>70</v>
      </c>
      <c r="D487" s="148">
        <v>30</v>
      </c>
      <c r="E487" s="148">
        <f>2100+1000+9400</f>
        <v>12500</v>
      </c>
      <c r="F487" s="74"/>
      <c r="G487" s="66"/>
    </row>
    <row r="488" spans="1:7" ht="12.75">
      <c r="A488" s="128" t="s">
        <v>534</v>
      </c>
      <c r="B488" s="39" t="s">
        <v>530</v>
      </c>
      <c r="C488" s="53">
        <v>40</v>
      </c>
      <c r="D488" s="148">
        <v>70</v>
      </c>
      <c r="E488" s="148">
        <f>C488*D488</f>
        <v>2800</v>
      </c>
      <c r="F488" s="74"/>
      <c r="G488" s="66"/>
    </row>
    <row r="489" spans="1:7" ht="12.75">
      <c r="A489" s="128" t="s">
        <v>535</v>
      </c>
      <c r="B489" s="39" t="s">
        <v>485</v>
      </c>
      <c r="C489" s="53">
        <v>50</v>
      </c>
      <c r="D489" s="148">
        <v>70</v>
      </c>
      <c r="E489" s="148">
        <f>C489*D489</f>
        <v>3500</v>
      </c>
      <c r="F489" s="36"/>
      <c r="G489" s="66"/>
    </row>
    <row r="490" spans="1:7" ht="12.75">
      <c r="A490" s="128"/>
      <c r="B490" s="39"/>
      <c r="C490" s="53"/>
      <c r="D490" s="148"/>
      <c r="E490" s="51">
        <v>40000</v>
      </c>
      <c r="F490" s="74"/>
      <c r="G490" s="66"/>
    </row>
    <row r="491" spans="1:7" ht="25.5">
      <c r="A491" s="204" t="s">
        <v>536</v>
      </c>
      <c r="B491" s="39"/>
      <c r="C491" s="39"/>
      <c r="D491" s="39"/>
      <c r="E491" s="51"/>
      <c r="F491" s="36"/>
      <c r="G491" s="66"/>
    </row>
    <row r="492" spans="1:7" ht="12.75">
      <c r="A492" s="128" t="s">
        <v>537</v>
      </c>
      <c r="B492" s="39" t="s">
        <v>538</v>
      </c>
      <c r="C492" s="53">
        <v>100</v>
      </c>
      <c r="D492" s="39">
        <v>180</v>
      </c>
      <c r="E492" s="39">
        <f>D492*C492</f>
        <v>18000</v>
      </c>
      <c r="F492" s="36"/>
      <c r="G492" s="66"/>
    </row>
    <row r="493" spans="1:7" ht="12.75">
      <c r="A493" s="128" t="s">
        <v>539</v>
      </c>
      <c r="B493" s="39" t="s">
        <v>485</v>
      </c>
      <c r="C493" s="53">
        <v>71</v>
      </c>
      <c r="D493" s="39">
        <v>30</v>
      </c>
      <c r="E493" s="39">
        <f>D493*C493</f>
        <v>2130</v>
      </c>
      <c r="F493" s="36"/>
      <c r="G493" s="66"/>
    </row>
    <row r="494" spans="1:7" ht="12.75">
      <c r="A494" s="128"/>
      <c r="B494" s="39"/>
      <c r="C494" s="53"/>
      <c r="D494" s="39"/>
      <c r="E494" s="147">
        <f>SUM(E492:E493)</f>
        <v>20130</v>
      </c>
      <c r="F494" s="74"/>
      <c r="G494" s="66"/>
    </row>
    <row r="495" spans="1:7" ht="11.25" customHeight="1">
      <c r="A495" s="118" t="s">
        <v>540</v>
      </c>
      <c r="B495" s="39"/>
      <c r="C495" s="53"/>
      <c r="D495" s="148"/>
      <c r="E495" s="51"/>
      <c r="F495" s="36"/>
      <c r="G495" s="66"/>
    </row>
    <row r="496" spans="1:7" ht="11.25" customHeight="1">
      <c r="A496" s="128" t="s">
        <v>541</v>
      </c>
      <c r="B496" s="39" t="s">
        <v>485</v>
      </c>
      <c r="C496" s="53">
        <v>160</v>
      </c>
      <c r="D496" s="148">
        <v>45</v>
      </c>
      <c r="E496" s="148">
        <f>C496*D496-3000</f>
        <v>4200</v>
      </c>
      <c r="F496" s="36"/>
      <c r="G496" s="66"/>
    </row>
    <row r="497" spans="1:7" ht="11.25" customHeight="1">
      <c r="A497" s="128" t="s">
        <v>542</v>
      </c>
      <c r="B497" s="39" t="s">
        <v>485</v>
      </c>
      <c r="C497" s="53">
        <v>12</v>
      </c>
      <c r="D497" s="148">
        <v>75</v>
      </c>
      <c r="E497" s="148">
        <f>900</f>
        <v>900</v>
      </c>
      <c r="F497" s="74"/>
      <c r="G497" s="66"/>
    </row>
    <row r="498" spans="1:7" ht="11.25" customHeight="1">
      <c r="A498" s="128" t="s">
        <v>543</v>
      </c>
      <c r="B498" s="39" t="s">
        <v>485</v>
      </c>
      <c r="C498" s="53">
        <v>29</v>
      </c>
      <c r="D498" s="148">
        <v>15</v>
      </c>
      <c r="E498" s="148">
        <f>C498*D498</f>
        <v>435</v>
      </c>
      <c r="F498" s="74"/>
      <c r="G498" s="66"/>
    </row>
    <row r="499" spans="1:7" ht="11.25" customHeight="1">
      <c r="A499" s="128" t="s">
        <v>544</v>
      </c>
      <c r="B499" s="39" t="s">
        <v>485</v>
      </c>
      <c r="C499" s="53">
        <v>30</v>
      </c>
      <c r="D499" s="39">
        <v>15</v>
      </c>
      <c r="E499" s="148">
        <f aca="true" t="shared" si="7" ref="E499:E504">C499*D499</f>
        <v>450</v>
      </c>
      <c r="F499" s="74"/>
      <c r="G499" s="66"/>
    </row>
    <row r="500" spans="1:7" ht="11.25" customHeight="1">
      <c r="A500" s="128" t="s">
        <v>545</v>
      </c>
      <c r="B500" s="39" t="s">
        <v>485</v>
      </c>
      <c r="C500" s="53">
        <v>9</v>
      </c>
      <c r="D500" s="39">
        <v>50</v>
      </c>
      <c r="E500" s="148">
        <f t="shared" si="7"/>
        <v>450</v>
      </c>
      <c r="F500" s="74"/>
      <c r="G500" s="66"/>
    </row>
    <row r="501" spans="1:7" ht="11.25" customHeight="1">
      <c r="A501" s="128" t="s">
        <v>546</v>
      </c>
      <c r="B501" s="39" t="s">
        <v>485</v>
      </c>
      <c r="C501" s="53">
        <v>5</v>
      </c>
      <c r="D501" s="39">
        <v>183</v>
      </c>
      <c r="E501" s="148">
        <f>C501*D501</f>
        <v>915</v>
      </c>
      <c r="F501" s="74"/>
      <c r="G501" s="66"/>
    </row>
    <row r="502" spans="1:7" ht="11.25" customHeight="1">
      <c r="A502" s="128" t="s">
        <v>547</v>
      </c>
      <c r="B502" s="39" t="s">
        <v>485</v>
      </c>
      <c r="C502" s="53">
        <v>38</v>
      </c>
      <c r="D502" s="39">
        <v>60</v>
      </c>
      <c r="E502" s="148">
        <f>C502*D502-1575</f>
        <v>705</v>
      </c>
      <c r="F502" s="36"/>
      <c r="G502" s="66"/>
    </row>
    <row r="503" spans="1:7" ht="11.25" customHeight="1">
      <c r="A503" s="128" t="s">
        <v>548</v>
      </c>
      <c r="B503" s="39" t="s">
        <v>485</v>
      </c>
      <c r="C503" s="53">
        <v>20</v>
      </c>
      <c r="D503" s="39">
        <v>20</v>
      </c>
      <c r="E503" s="148">
        <f t="shared" si="7"/>
        <v>400</v>
      </c>
      <c r="F503" s="36"/>
      <c r="G503" s="66"/>
    </row>
    <row r="504" spans="1:7" ht="11.25" customHeight="1">
      <c r="A504" s="128" t="s">
        <v>549</v>
      </c>
      <c r="B504" s="39" t="s">
        <v>485</v>
      </c>
      <c r="C504" s="53">
        <v>21</v>
      </c>
      <c r="D504" s="39">
        <v>250</v>
      </c>
      <c r="E504" s="148">
        <f t="shared" si="7"/>
        <v>5250</v>
      </c>
      <c r="F504" s="36"/>
      <c r="G504" s="66"/>
    </row>
    <row r="505" spans="1:7" ht="11.25" customHeight="1">
      <c r="A505" s="128"/>
      <c r="B505" s="39"/>
      <c r="C505" s="53"/>
      <c r="D505" s="39"/>
      <c r="E505" s="51">
        <f>21205-7500</f>
        <v>13705</v>
      </c>
      <c r="F505" s="36"/>
      <c r="G505" s="66"/>
    </row>
    <row r="506" spans="1:7" ht="11.25" customHeight="1">
      <c r="A506" s="118" t="s">
        <v>550</v>
      </c>
      <c r="B506" s="39"/>
      <c r="C506" s="39"/>
      <c r="D506" s="39"/>
      <c r="E506" s="51"/>
      <c r="F506" s="36"/>
      <c r="G506" s="66"/>
    </row>
    <row r="507" spans="1:7" ht="11.25" customHeight="1">
      <c r="A507" s="128" t="s">
        <v>551</v>
      </c>
      <c r="B507" s="39" t="s">
        <v>485</v>
      </c>
      <c r="C507" s="53">
        <v>20</v>
      </c>
      <c r="D507" s="155">
        <v>15</v>
      </c>
      <c r="E507" s="155">
        <f>C507*D507</f>
        <v>300</v>
      </c>
      <c r="F507" s="36"/>
      <c r="G507" s="66"/>
    </row>
    <row r="508" spans="1:7" ht="11.25" customHeight="1">
      <c r="A508" s="128" t="s">
        <v>552</v>
      </c>
      <c r="B508" s="39" t="s">
        <v>485</v>
      </c>
      <c r="C508" s="53">
        <v>20</v>
      </c>
      <c r="D508" s="155">
        <v>30</v>
      </c>
      <c r="E508" s="155">
        <f aca="true" t="shared" si="8" ref="E508:E516">C508*D508</f>
        <v>600</v>
      </c>
      <c r="F508" s="36"/>
      <c r="G508" s="66"/>
    </row>
    <row r="509" spans="1:7" ht="11.25" customHeight="1">
      <c r="A509" s="128" t="s">
        <v>553</v>
      </c>
      <c r="B509" s="39" t="s">
        <v>485</v>
      </c>
      <c r="C509" s="39">
        <v>25</v>
      </c>
      <c r="D509" s="39">
        <v>230</v>
      </c>
      <c r="E509" s="155">
        <v>3750</v>
      </c>
      <c r="F509" s="74"/>
      <c r="G509" s="66"/>
    </row>
    <row r="510" spans="1:7" ht="11.25" customHeight="1">
      <c r="A510" s="128" t="s">
        <v>554</v>
      </c>
      <c r="B510" s="39" t="s">
        <v>485</v>
      </c>
      <c r="C510" s="39">
        <v>1</v>
      </c>
      <c r="D510" s="39">
        <v>45</v>
      </c>
      <c r="E510" s="155">
        <f t="shared" si="8"/>
        <v>45</v>
      </c>
      <c r="F510" s="36"/>
      <c r="G510" s="66"/>
    </row>
    <row r="511" spans="1:7" ht="11.25" customHeight="1">
      <c r="A511" s="128" t="s">
        <v>555</v>
      </c>
      <c r="B511" s="39" t="s">
        <v>485</v>
      </c>
      <c r="C511" s="39">
        <v>3</v>
      </c>
      <c r="D511" s="39">
        <v>60</v>
      </c>
      <c r="E511" s="155">
        <f t="shared" si="8"/>
        <v>180</v>
      </c>
      <c r="F511" s="74"/>
      <c r="G511" s="66"/>
    </row>
    <row r="512" spans="1:7" ht="11.25" customHeight="1">
      <c r="A512" s="128" t="s">
        <v>556</v>
      </c>
      <c r="B512" s="39" t="s">
        <v>485</v>
      </c>
      <c r="C512" s="39">
        <v>5</v>
      </c>
      <c r="D512" s="39">
        <v>35</v>
      </c>
      <c r="E512" s="155">
        <f t="shared" si="8"/>
        <v>175</v>
      </c>
      <c r="F512" s="74"/>
      <c r="G512" s="66"/>
    </row>
    <row r="513" spans="1:7" ht="11.25" customHeight="1">
      <c r="A513" s="128" t="s">
        <v>557</v>
      </c>
      <c r="B513" s="39" t="s">
        <v>485</v>
      </c>
      <c r="C513" s="39">
        <v>5</v>
      </c>
      <c r="D513" s="39">
        <v>350</v>
      </c>
      <c r="E513" s="155">
        <f t="shared" si="8"/>
        <v>1750</v>
      </c>
      <c r="F513" s="36"/>
      <c r="G513" s="66"/>
    </row>
    <row r="514" spans="1:7" ht="11.25" customHeight="1">
      <c r="A514" s="128" t="s">
        <v>558</v>
      </c>
      <c r="B514" s="39" t="s">
        <v>485</v>
      </c>
      <c r="C514" s="39">
        <v>0</v>
      </c>
      <c r="D514" s="39">
        <v>15</v>
      </c>
      <c r="E514" s="155">
        <f t="shared" si="8"/>
        <v>0</v>
      </c>
      <c r="F514" s="36"/>
      <c r="G514" s="66"/>
    </row>
    <row r="515" spans="1:7" ht="11.25" customHeight="1">
      <c r="A515" s="128" t="s">
        <v>559</v>
      </c>
      <c r="B515" s="39" t="s">
        <v>485</v>
      </c>
      <c r="C515" s="39">
        <v>8</v>
      </c>
      <c r="D515" s="39">
        <v>50</v>
      </c>
      <c r="E515" s="155">
        <f t="shared" si="8"/>
        <v>400</v>
      </c>
      <c r="F515" s="36"/>
      <c r="G515" s="66"/>
    </row>
    <row r="516" spans="1:7" ht="11.25" customHeight="1">
      <c r="A516" s="128" t="s">
        <v>560</v>
      </c>
      <c r="B516" s="39" t="s">
        <v>485</v>
      </c>
      <c r="C516" s="39">
        <v>6</v>
      </c>
      <c r="D516" s="39">
        <v>50</v>
      </c>
      <c r="E516" s="155">
        <f t="shared" si="8"/>
        <v>300</v>
      </c>
      <c r="F516" s="36"/>
      <c r="G516" s="66"/>
    </row>
    <row r="517" spans="1:7" ht="12" customHeight="1">
      <c r="A517" s="118" t="s">
        <v>639</v>
      </c>
      <c r="B517" s="39"/>
      <c r="C517" s="39"/>
      <c r="D517" s="39"/>
      <c r="E517" s="51">
        <v>7500</v>
      </c>
      <c r="F517" s="36">
        <v>1</v>
      </c>
      <c r="G517" s="66"/>
    </row>
    <row r="518" spans="1:7" ht="12" customHeight="1">
      <c r="A518" s="229" t="s">
        <v>630</v>
      </c>
      <c r="B518" s="39"/>
      <c r="C518" s="231">
        <v>20</v>
      </c>
      <c r="D518" s="183">
        <v>500</v>
      </c>
      <c r="E518" s="183">
        <f>C518*D518</f>
        <v>10000</v>
      </c>
      <c r="F518" s="36"/>
      <c r="G518" s="66"/>
    </row>
    <row r="519" spans="1:7" ht="12" customHeight="1">
      <c r="A519" s="232" t="s">
        <v>654</v>
      </c>
      <c r="B519" s="39"/>
      <c r="C519" s="231">
        <v>1</v>
      </c>
      <c r="D519" s="183">
        <v>3000</v>
      </c>
      <c r="E519" s="183">
        <f aca="true" t="shared" si="9" ref="E519:E526">C519*D519</f>
        <v>3000</v>
      </c>
      <c r="F519" s="36"/>
      <c r="G519" s="66"/>
    </row>
    <row r="520" spans="1:7" ht="12" customHeight="1">
      <c r="A520" s="555" t="s">
        <v>631</v>
      </c>
      <c r="B520" s="39"/>
      <c r="C520" s="233">
        <v>25</v>
      </c>
      <c r="D520" s="183">
        <v>300</v>
      </c>
      <c r="E520" s="183">
        <f t="shared" si="9"/>
        <v>7500</v>
      </c>
      <c r="F520" s="36"/>
      <c r="G520" s="66"/>
    </row>
    <row r="521" spans="1:7" ht="12" customHeight="1">
      <c r="A521" s="555" t="s">
        <v>632</v>
      </c>
      <c r="B521" s="39"/>
      <c r="C521" s="233">
        <v>3</v>
      </c>
      <c r="D521" s="183">
        <v>3000</v>
      </c>
      <c r="E521" s="183">
        <f t="shared" si="9"/>
        <v>9000</v>
      </c>
      <c r="F521" s="36"/>
      <c r="G521" s="66"/>
    </row>
    <row r="522" spans="1:7" ht="12" customHeight="1">
      <c r="A522" s="555" t="s">
        <v>633</v>
      </c>
      <c r="B522" s="39"/>
      <c r="C522" s="233">
        <v>4</v>
      </c>
      <c r="D522" s="183">
        <v>400</v>
      </c>
      <c r="E522" s="183">
        <f t="shared" si="9"/>
        <v>1600</v>
      </c>
      <c r="F522" s="36"/>
      <c r="G522" s="66"/>
    </row>
    <row r="523" spans="1:7" ht="12" customHeight="1">
      <c r="A523" s="555" t="s">
        <v>634</v>
      </c>
      <c r="B523" s="39"/>
      <c r="C523" s="231">
        <v>25</v>
      </c>
      <c r="D523" s="183">
        <v>30</v>
      </c>
      <c r="E523" s="183">
        <f t="shared" si="9"/>
        <v>750</v>
      </c>
      <c r="F523" s="36"/>
      <c r="G523" s="66"/>
    </row>
    <row r="524" spans="1:7" ht="12" customHeight="1">
      <c r="A524" s="234" t="s">
        <v>635</v>
      </c>
      <c r="B524" s="39"/>
      <c r="C524" s="231">
        <v>2</v>
      </c>
      <c r="D524" s="183">
        <v>150</v>
      </c>
      <c r="E524" s="183">
        <f t="shared" si="9"/>
        <v>300</v>
      </c>
      <c r="F524" s="36"/>
      <c r="G524" s="66"/>
    </row>
    <row r="525" spans="1:7" ht="12" customHeight="1">
      <c r="A525" s="234" t="s">
        <v>636</v>
      </c>
      <c r="B525" s="39"/>
      <c r="C525" s="231">
        <v>25</v>
      </c>
      <c r="D525" s="183">
        <v>120</v>
      </c>
      <c r="E525" s="183">
        <f t="shared" si="9"/>
        <v>3000</v>
      </c>
      <c r="F525" s="36"/>
      <c r="G525" s="66"/>
    </row>
    <row r="526" spans="1:7" ht="12" customHeight="1">
      <c r="A526" s="234" t="s">
        <v>637</v>
      </c>
      <c r="B526" s="39"/>
      <c r="C526" s="231">
        <v>20</v>
      </c>
      <c r="D526" s="183">
        <v>100</v>
      </c>
      <c r="E526" s="183">
        <f t="shared" si="9"/>
        <v>2000</v>
      </c>
      <c r="F526" s="36"/>
      <c r="G526" s="66"/>
    </row>
    <row r="527" spans="1:7" ht="12" customHeight="1">
      <c r="A527" s="183" t="s">
        <v>638</v>
      </c>
      <c r="B527" s="39"/>
      <c r="C527" s="235">
        <f>E527/D527</f>
        <v>128</v>
      </c>
      <c r="D527" s="183">
        <v>100</v>
      </c>
      <c r="E527" s="183">
        <v>12800</v>
      </c>
      <c r="F527" s="36"/>
      <c r="G527" s="66"/>
    </row>
    <row r="528" spans="1:7" ht="12" customHeight="1">
      <c r="A528" s="128"/>
      <c r="B528" s="39"/>
      <c r="C528" s="39"/>
      <c r="D528" s="39"/>
      <c r="E528" s="177">
        <f>SUM(E518:E527)</f>
        <v>49950</v>
      </c>
      <c r="F528" s="36"/>
      <c r="G528" s="66"/>
    </row>
    <row r="529" spans="1:7" ht="12" customHeight="1">
      <c r="A529" s="128" t="s">
        <v>642</v>
      </c>
      <c r="B529" s="39"/>
      <c r="C529" s="39">
        <v>1</v>
      </c>
      <c r="D529" s="39">
        <v>33000</v>
      </c>
      <c r="E529" s="51">
        <f aca="true" t="shared" si="10" ref="E529:E535">C529*D529</f>
        <v>33000</v>
      </c>
      <c r="F529" s="36"/>
      <c r="G529" s="66"/>
    </row>
    <row r="530" spans="1:7" ht="12" customHeight="1">
      <c r="A530" s="180" t="s">
        <v>643</v>
      </c>
      <c r="B530" s="183" t="s">
        <v>485</v>
      </c>
      <c r="C530" s="184">
        <v>6</v>
      </c>
      <c r="D530" s="184">
        <v>2500</v>
      </c>
      <c r="E530" s="184">
        <f t="shared" si="10"/>
        <v>15000</v>
      </c>
      <c r="F530" s="36"/>
      <c r="G530" s="66"/>
    </row>
    <row r="531" spans="1:7" ht="12" customHeight="1">
      <c r="A531" s="180" t="s">
        <v>644</v>
      </c>
      <c r="B531" s="183" t="s">
        <v>485</v>
      </c>
      <c r="C531" s="184">
        <v>2</v>
      </c>
      <c r="D531" s="184">
        <v>2000</v>
      </c>
      <c r="E531" s="184">
        <f t="shared" si="10"/>
        <v>4000</v>
      </c>
      <c r="F531" s="36"/>
      <c r="G531" s="66"/>
    </row>
    <row r="532" spans="1:7" ht="12" customHeight="1">
      <c r="A532" s="180" t="s">
        <v>645</v>
      </c>
      <c r="B532" s="183" t="s">
        <v>485</v>
      </c>
      <c r="C532" s="184">
        <v>1</v>
      </c>
      <c r="D532" s="184">
        <v>4600</v>
      </c>
      <c r="E532" s="184">
        <f t="shared" si="10"/>
        <v>4600</v>
      </c>
      <c r="F532" s="36"/>
      <c r="G532" s="66"/>
    </row>
    <row r="533" spans="1:7" ht="12" customHeight="1">
      <c r="A533" s="180" t="s">
        <v>646</v>
      </c>
      <c r="B533" s="183" t="s">
        <v>485</v>
      </c>
      <c r="C533" s="184">
        <v>4</v>
      </c>
      <c r="D533" s="184">
        <v>650</v>
      </c>
      <c r="E533" s="184">
        <f t="shared" si="10"/>
        <v>2600</v>
      </c>
      <c r="F533" s="36"/>
      <c r="G533" s="66"/>
    </row>
    <row r="534" spans="1:7" ht="12" customHeight="1">
      <c r="A534" s="181" t="s">
        <v>647</v>
      </c>
      <c r="B534" s="183" t="s">
        <v>485</v>
      </c>
      <c r="C534" s="184">
        <v>2</v>
      </c>
      <c r="D534" s="184">
        <v>400</v>
      </c>
      <c r="E534" s="184">
        <f t="shared" si="10"/>
        <v>800</v>
      </c>
      <c r="F534" s="36"/>
      <c r="G534" s="66"/>
    </row>
    <row r="535" spans="1:7" ht="12" customHeight="1">
      <c r="A535" s="182" t="s">
        <v>648</v>
      </c>
      <c r="B535" s="183" t="s">
        <v>485</v>
      </c>
      <c r="C535" s="183">
        <v>2</v>
      </c>
      <c r="D535" s="183">
        <v>3000</v>
      </c>
      <c r="E535" s="184">
        <f t="shared" si="10"/>
        <v>6000</v>
      </c>
      <c r="F535" s="36"/>
      <c r="G535" s="66"/>
    </row>
    <row r="536" spans="1:7" ht="12" customHeight="1">
      <c r="A536" s="45" t="s">
        <v>649</v>
      </c>
      <c r="B536" s="183"/>
      <c r="C536" s="183"/>
      <c r="D536" s="183"/>
      <c r="E536" s="185">
        <f>SUM(E530:E535)</f>
        <v>33000</v>
      </c>
      <c r="F536" s="36"/>
      <c r="G536" s="66"/>
    </row>
    <row r="537" spans="1:7" ht="12.75">
      <c r="A537" s="45" t="s">
        <v>561</v>
      </c>
      <c r="B537" s="39"/>
      <c r="C537" s="53"/>
      <c r="D537" s="148"/>
      <c r="E537" s="54">
        <f>E439+E465+E490+E494+E505+E517+E528+E536</f>
        <v>299360</v>
      </c>
      <c r="F537" s="74"/>
      <c r="G537" s="66"/>
    </row>
    <row r="538" spans="1:7" ht="17.25" customHeight="1">
      <c r="A538" s="203"/>
      <c r="B538" s="156"/>
      <c r="C538" s="156"/>
      <c r="D538" s="157"/>
      <c r="E538" s="43"/>
      <c r="F538" s="36"/>
      <c r="G538" s="66"/>
    </row>
    <row r="539" spans="1:7" ht="12.75">
      <c r="A539" s="483" t="s">
        <v>562</v>
      </c>
      <c r="B539" s="484"/>
      <c r="C539" s="484"/>
      <c r="D539" s="485"/>
      <c r="E539" s="46"/>
      <c r="F539" s="37"/>
      <c r="G539" s="66"/>
    </row>
    <row r="540" spans="1:7" ht="12.75">
      <c r="A540" s="204" t="s">
        <v>563</v>
      </c>
      <c r="B540" s="43"/>
      <c r="C540" s="144">
        <f>E540/D540</f>
        <v>5409.443636363637</v>
      </c>
      <c r="D540" s="43">
        <v>55</v>
      </c>
      <c r="E540" s="236">
        <v>297519.4</v>
      </c>
      <c r="F540" s="79"/>
      <c r="G540" s="66"/>
    </row>
    <row r="541" spans="1:7" ht="12" customHeight="1">
      <c r="A541" s="45" t="s">
        <v>564</v>
      </c>
      <c r="B541" s="156"/>
      <c r="C541" s="157"/>
      <c r="D541" s="43"/>
      <c r="E541" s="124">
        <f>SUM(E540)</f>
        <v>297519.4</v>
      </c>
      <c r="F541" s="37"/>
      <c r="G541" s="66"/>
    </row>
    <row r="542" spans="1:7" ht="26.25" customHeight="1" hidden="1">
      <c r="A542" s="486" t="s">
        <v>565</v>
      </c>
      <c r="B542" s="487"/>
      <c r="C542" s="487"/>
      <c r="D542" s="488"/>
      <c r="E542" s="43"/>
      <c r="F542" s="37"/>
      <c r="G542" s="66"/>
    </row>
    <row r="543" spans="1:7" ht="12.75" hidden="1">
      <c r="A543" s="45" t="s">
        <v>566</v>
      </c>
      <c r="B543" s="43"/>
      <c r="C543" s="43"/>
      <c r="D543" s="43"/>
      <c r="E543" s="43"/>
      <c r="F543" s="37"/>
      <c r="G543" s="66"/>
    </row>
    <row r="544" spans="1:7" ht="12.75" hidden="1">
      <c r="A544" s="111" t="s">
        <v>567</v>
      </c>
      <c r="B544" s="43"/>
      <c r="C544" s="43">
        <v>20</v>
      </c>
      <c r="D544" s="43">
        <v>200</v>
      </c>
      <c r="E544" s="43">
        <v>0</v>
      </c>
      <c r="F544" s="37"/>
      <c r="G544" s="66"/>
    </row>
    <row r="545" spans="1:7" ht="12.75" hidden="1">
      <c r="A545" s="45" t="s">
        <v>568</v>
      </c>
      <c r="B545" s="43"/>
      <c r="C545" s="43"/>
      <c r="D545" s="153"/>
      <c r="E545" s="46">
        <f>SUM(E544)</f>
        <v>0</v>
      </c>
      <c r="F545" s="36"/>
      <c r="G545" s="66"/>
    </row>
    <row r="546" spans="1:7" ht="12" customHeight="1" hidden="1">
      <c r="A546" s="123"/>
      <c r="B546" s="156"/>
      <c r="C546" s="157"/>
      <c r="D546" s="153"/>
      <c r="E546" s="46"/>
      <c r="F546" s="36"/>
      <c r="G546" s="66"/>
    </row>
    <row r="547" spans="1:7" ht="18.75" customHeight="1">
      <c r="A547" s="486" t="s">
        <v>569</v>
      </c>
      <c r="B547" s="489"/>
      <c r="C547" s="489"/>
      <c r="D547" s="488"/>
      <c r="E547" s="144"/>
      <c r="F547" s="36"/>
      <c r="G547" s="66"/>
    </row>
    <row r="548" spans="1:7" ht="15" customHeight="1">
      <c r="A548" s="118" t="s">
        <v>570</v>
      </c>
      <c r="B548" s="39"/>
      <c r="C548" s="39"/>
      <c r="D548" s="39"/>
      <c r="E548" s="54">
        <v>50000</v>
      </c>
      <c r="F548" s="36"/>
      <c r="G548" s="66"/>
    </row>
    <row r="549" spans="1:7" ht="11.25" customHeight="1" hidden="1">
      <c r="A549" s="128" t="s">
        <v>571</v>
      </c>
      <c r="B549" s="39" t="s">
        <v>530</v>
      </c>
      <c r="C549" s="39">
        <v>130</v>
      </c>
      <c r="D549" s="39">
        <v>8</v>
      </c>
      <c r="E549" s="148">
        <f>C549*D549-3</f>
        <v>1037</v>
      </c>
      <c r="F549" s="74"/>
      <c r="G549" s="66"/>
    </row>
    <row r="550" spans="1:7" ht="11.25" customHeight="1" hidden="1">
      <c r="A550" s="128" t="s">
        <v>572</v>
      </c>
      <c r="B550" s="39" t="s">
        <v>485</v>
      </c>
      <c r="C550" s="39">
        <v>4</v>
      </c>
      <c r="D550" s="39">
        <v>350</v>
      </c>
      <c r="E550" s="148">
        <f aca="true" t="shared" si="11" ref="E550:E565">C550*D550</f>
        <v>1400</v>
      </c>
      <c r="F550" s="36"/>
      <c r="G550" s="66"/>
    </row>
    <row r="551" spans="1:7" ht="11.25" customHeight="1" hidden="1">
      <c r="A551" s="128" t="s">
        <v>469</v>
      </c>
      <c r="B551" s="39" t="s">
        <v>485</v>
      </c>
      <c r="C551" s="39">
        <v>5</v>
      </c>
      <c r="D551" s="39">
        <v>10000</v>
      </c>
      <c r="E551" s="148">
        <v>0</v>
      </c>
      <c r="F551" s="36"/>
      <c r="G551" s="66"/>
    </row>
    <row r="552" spans="1:7" ht="11.25" customHeight="1" hidden="1">
      <c r="A552" s="128" t="s">
        <v>573</v>
      </c>
      <c r="B552" s="39" t="s">
        <v>530</v>
      </c>
      <c r="C552" s="39">
        <v>20</v>
      </c>
      <c r="D552" s="39">
        <v>150</v>
      </c>
      <c r="E552" s="148">
        <f t="shared" si="11"/>
        <v>3000</v>
      </c>
      <c r="F552" s="36"/>
      <c r="G552" s="66"/>
    </row>
    <row r="553" spans="1:7" ht="11.25" customHeight="1" hidden="1">
      <c r="A553" s="128" t="s">
        <v>574</v>
      </c>
      <c r="B553" s="39" t="s">
        <v>530</v>
      </c>
      <c r="C553" s="39">
        <v>30</v>
      </c>
      <c r="D553" s="39">
        <v>100</v>
      </c>
      <c r="E553" s="148">
        <f t="shared" si="11"/>
        <v>3000</v>
      </c>
      <c r="F553" s="74"/>
      <c r="G553" s="66"/>
    </row>
    <row r="554" spans="1:7" ht="11.25" customHeight="1" hidden="1">
      <c r="A554" s="128" t="s">
        <v>575</v>
      </c>
      <c r="B554" s="39" t="s">
        <v>530</v>
      </c>
      <c r="C554" s="39">
        <v>20</v>
      </c>
      <c r="D554" s="39">
        <v>60</v>
      </c>
      <c r="E554" s="148">
        <f>C554*D554-22</f>
        <v>1178</v>
      </c>
      <c r="F554" s="36"/>
      <c r="G554" s="66"/>
    </row>
    <row r="555" spans="1:7" ht="11.25" customHeight="1" hidden="1">
      <c r="A555" s="128" t="s">
        <v>576</v>
      </c>
      <c r="B555" s="39" t="s">
        <v>530</v>
      </c>
      <c r="C555" s="39">
        <v>60</v>
      </c>
      <c r="D555" s="39">
        <v>35</v>
      </c>
      <c r="E555" s="148">
        <f t="shared" si="11"/>
        <v>2100</v>
      </c>
      <c r="F555" s="74"/>
      <c r="G555" s="66"/>
    </row>
    <row r="556" spans="1:7" ht="11.25" customHeight="1" hidden="1">
      <c r="A556" s="128" t="s">
        <v>577</v>
      </c>
      <c r="B556" s="39" t="s">
        <v>530</v>
      </c>
      <c r="C556" s="39">
        <v>169</v>
      </c>
      <c r="D556" s="39">
        <v>150</v>
      </c>
      <c r="E556" s="148">
        <f t="shared" si="11"/>
        <v>25350</v>
      </c>
      <c r="F556" s="36"/>
      <c r="G556" s="66"/>
    </row>
    <row r="557" spans="1:7" ht="11.25" customHeight="1" hidden="1">
      <c r="A557" s="128" t="s">
        <v>578</v>
      </c>
      <c r="B557" s="39" t="s">
        <v>530</v>
      </c>
      <c r="C557" s="39">
        <v>60</v>
      </c>
      <c r="D557" s="39">
        <v>150</v>
      </c>
      <c r="E557" s="148">
        <f t="shared" si="11"/>
        <v>9000</v>
      </c>
      <c r="F557" s="36"/>
      <c r="G557" s="66"/>
    </row>
    <row r="558" spans="1:7" ht="11.25" customHeight="1" hidden="1">
      <c r="A558" s="128" t="s">
        <v>579</v>
      </c>
      <c r="B558" s="39" t="s">
        <v>530</v>
      </c>
      <c r="C558" s="39">
        <v>75</v>
      </c>
      <c r="D558" s="39">
        <v>150</v>
      </c>
      <c r="E558" s="148">
        <f t="shared" si="11"/>
        <v>11250</v>
      </c>
      <c r="F558" s="36"/>
      <c r="G558" s="66"/>
    </row>
    <row r="559" spans="1:7" ht="11.25" customHeight="1" hidden="1">
      <c r="A559" s="128" t="s">
        <v>580</v>
      </c>
      <c r="B559" s="39" t="s">
        <v>530</v>
      </c>
      <c r="C559" s="53">
        <v>95</v>
      </c>
      <c r="D559" s="39">
        <v>150</v>
      </c>
      <c r="E559" s="148">
        <f t="shared" si="11"/>
        <v>14250</v>
      </c>
      <c r="F559" s="36"/>
      <c r="G559" s="66"/>
    </row>
    <row r="560" spans="1:7" ht="11.25" customHeight="1" hidden="1">
      <c r="A560" s="128" t="s">
        <v>581</v>
      </c>
      <c r="B560" s="39" t="s">
        <v>530</v>
      </c>
      <c r="C560" s="39">
        <v>90</v>
      </c>
      <c r="D560" s="39">
        <v>50</v>
      </c>
      <c r="E560" s="148">
        <f t="shared" si="11"/>
        <v>4500</v>
      </c>
      <c r="F560" s="36"/>
      <c r="G560" s="66"/>
    </row>
    <row r="561" spans="1:7" ht="11.25" customHeight="1" hidden="1">
      <c r="A561" s="128" t="s">
        <v>582</v>
      </c>
      <c r="B561" s="39" t="s">
        <v>583</v>
      </c>
      <c r="C561" s="53">
        <v>20</v>
      </c>
      <c r="D561" s="39">
        <v>60</v>
      </c>
      <c r="E561" s="148">
        <f t="shared" si="11"/>
        <v>1200</v>
      </c>
      <c r="F561" s="36"/>
      <c r="G561" s="66"/>
    </row>
    <row r="562" spans="1:7" ht="11.25" customHeight="1" hidden="1">
      <c r="A562" s="128" t="s">
        <v>584</v>
      </c>
      <c r="B562" s="39" t="s">
        <v>485</v>
      </c>
      <c r="C562" s="53">
        <v>7</v>
      </c>
      <c r="D562" s="39">
        <v>50</v>
      </c>
      <c r="E562" s="148">
        <f t="shared" si="11"/>
        <v>350</v>
      </c>
      <c r="F562" s="36"/>
      <c r="G562" s="66"/>
    </row>
    <row r="563" spans="1:7" ht="12" customHeight="1">
      <c r="A563" s="180" t="s">
        <v>650</v>
      </c>
      <c r="B563" s="183" t="s">
        <v>530</v>
      </c>
      <c r="C563" s="184">
        <v>43</v>
      </c>
      <c r="D563" s="184">
        <v>500</v>
      </c>
      <c r="E563" s="184">
        <f t="shared" si="11"/>
        <v>21500</v>
      </c>
      <c r="F563" s="36"/>
      <c r="G563" s="66"/>
    </row>
    <row r="564" spans="1:7" ht="12" customHeight="1">
      <c r="A564" s="181" t="s">
        <v>651</v>
      </c>
      <c r="B564" s="183" t="s">
        <v>530</v>
      </c>
      <c r="C564" s="184">
        <v>9</v>
      </c>
      <c r="D564" s="184">
        <v>3000</v>
      </c>
      <c r="E564" s="184">
        <f t="shared" si="11"/>
        <v>27000</v>
      </c>
      <c r="F564" s="36"/>
      <c r="G564" s="66"/>
    </row>
    <row r="565" spans="1:7" ht="12" customHeight="1">
      <c r="A565" s="182" t="s">
        <v>652</v>
      </c>
      <c r="B565" s="183" t="s">
        <v>530</v>
      </c>
      <c r="C565" s="183">
        <v>5</v>
      </c>
      <c r="D565" s="183">
        <v>300</v>
      </c>
      <c r="E565" s="184">
        <f t="shared" si="11"/>
        <v>1500</v>
      </c>
      <c r="F565" s="36"/>
      <c r="G565" s="66"/>
    </row>
    <row r="566" spans="1:7" ht="11.25" customHeight="1">
      <c r="A566" s="45" t="s">
        <v>585</v>
      </c>
      <c r="B566" s="159"/>
      <c r="C566" s="160"/>
      <c r="D566" s="173"/>
      <c r="E566" s="207">
        <f>SUM(E563:E565)</f>
        <v>50000</v>
      </c>
      <c r="F566" s="237"/>
      <c r="G566" s="66"/>
    </row>
    <row r="567" spans="1:7" ht="12" customHeight="1" hidden="1">
      <c r="A567" s="205"/>
      <c r="B567" s="161"/>
      <c r="C567" s="161"/>
      <c r="D567" s="161"/>
      <c r="E567" s="161"/>
      <c r="F567" s="36"/>
      <c r="G567" s="66"/>
    </row>
    <row r="568" spans="1:7" ht="12" customHeight="1" hidden="1">
      <c r="A568" s="480" t="s">
        <v>586</v>
      </c>
      <c r="B568" s="481"/>
      <c r="C568" s="481"/>
      <c r="D568" s="482"/>
      <c r="E568" s="51"/>
      <c r="F568" s="36"/>
      <c r="G568" s="66"/>
    </row>
    <row r="569" spans="1:7" ht="12" customHeight="1" hidden="1">
      <c r="A569" s="118" t="s">
        <v>587</v>
      </c>
      <c r="B569" s="39"/>
      <c r="C569" s="39"/>
      <c r="D569" s="39"/>
      <c r="E569" s="148"/>
      <c r="F569" s="36"/>
      <c r="G569" s="66"/>
    </row>
    <row r="570" spans="1:7" ht="12.75" hidden="1">
      <c r="A570" s="116"/>
      <c r="B570" s="110"/>
      <c r="C570" s="507"/>
      <c r="D570" s="507"/>
      <c r="E570" s="88"/>
      <c r="F570" s="36"/>
      <c r="G570" s="66"/>
    </row>
    <row r="571" spans="1:7" ht="11.25" customHeight="1" hidden="1">
      <c r="A571" s="188" t="s">
        <v>588</v>
      </c>
      <c r="B571" s="8"/>
      <c r="C571" s="96" t="e">
        <f>F251+D282+E320+E545+#REF!+D338+D415</f>
        <v>#REF!</v>
      </c>
      <c r="D571" s="162"/>
      <c r="E571" s="88"/>
      <c r="F571" s="36"/>
      <c r="G571" s="66"/>
    </row>
    <row r="572" spans="1:7" ht="9.75" customHeight="1" hidden="1">
      <c r="A572" s="126"/>
      <c r="B572" s="8"/>
      <c r="C572" s="96"/>
      <c r="D572" s="163"/>
      <c r="E572" s="88"/>
      <c r="F572" s="36"/>
      <c r="G572" s="66"/>
    </row>
    <row r="573" spans="1:7" ht="12.75" hidden="1">
      <c r="A573" s="188" t="s">
        <v>478</v>
      </c>
      <c r="B573" s="8"/>
      <c r="C573" s="8"/>
      <c r="D573" s="8"/>
      <c r="E573" s="8"/>
      <c r="F573" s="36"/>
      <c r="G573" s="66"/>
    </row>
    <row r="574" spans="1:7" ht="12.75" customHeight="1">
      <c r="A574" s="498" t="s">
        <v>589</v>
      </c>
      <c r="B574" s="499"/>
      <c r="C574" s="499"/>
      <c r="D574" s="499"/>
      <c r="E574" s="8"/>
      <c r="F574" s="36"/>
      <c r="G574" s="66"/>
    </row>
    <row r="575" spans="1:7" ht="36" customHeight="1">
      <c r="A575" s="111" t="s">
        <v>207</v>
      </c>
      <c r="B575" s="111" t="s">
        <v>282</v>
      </c>
      <c r="C575" s="111" t="s">
        <v>277</v>
      </c>
      <c r="D575" s="111" t="s">
        <v>479</v>
      </c>
      <c r="E575" s="111" t="s">
        <v>480</v>
      </c>
      <c r="F575" s="36"/>
      <c r="G575" s="66"/>
    </row>
    <row r="576" spans="1:7" ht="12.75">
      <c r="A576" s="111">
        <v>1</v>
      </c>
      <c r="B576" s="111">
        <v>2</v>
      </c>
      <c r="C576" s="111">
        <v>3</v>
      </c>
      <c r="D576" s="111">
        <v>4</v>
      </c>
      <c r="E576" s="111">
        <v>5</v>
      </c>
      <c r="F576" s="74"/>
      <c r="G576" s="66"/>
    </row>
    <row r="577" spans="1:7" ht="76.5" customHeight="1" hidden="1">
      <c r="A577" s="111" t="s">
        <v>590</v>
      </c>
      <c r="B577" s="43"/>
      <c r="C577" s="43"/>
      <c r="D577" s="43"/>
      <c r="E577" s="78"/>
      <c r="F577" s="36"/>
      <c r="G577" s="66"/>
    </row>
    <row r="578" spans="1:7" ht="12.75" hidden="1">
      <c r="A578" s="111" t="s">
        <v>211</v>
      </c>
      <c r="B578" s="43"/>
      <c r="C578" s="43"/>
      <c r="D578" s="43"/>
      <c r="E578" s="43"/>
      <c r="F578" s="36"/>
      <c r="G578" s="66"/>
    </row>
    <row r="579" spans="1:7" ht="12.75" hidden="1">
      <c r="A579" s="126"/>
      <c r="B579" s="8"/>
      <c r="C579" s="8"/>
      <c r="D579" s="8"/>
      <c r="E579" s="8"/>
      <c r="F579" s="36"/>
      <c r="G579" s="66"/>
    </row>
    <row r="580" spans="1:7" ht="12.75">
      <c r="A580" s="111" t="s">
        <v>591</v>
      </c>
      <c r="B580" s="43"/>
      <c r="C580" s="43">
        <v>1</v>
      </c>
      <c r="D580" s="164"/>
      <c r="E580" s="43"/>
      <c r="F580" s="37"/>
      <c r="G580" s="66"/>
    </row>
    <row r="581" spans="1:7" ht="12.75">
      <c r="A581" s="111" t="s">
        <v>592</v>
      </c>
      <c r="B581" s="500" t="s">
        <v>593</v>
      </c>
      <c r="C581" s="500"/>
      <c r="D581" s="39"/>
      <c r="E581" s="238">
        <v>5053875.64</v>
      </c>
      <c r="F581" s="239"/>
      <c r="G581" s="66"/>
    </row>
    <row r="582" spans="1:7" ht="12.75" hidden="1">
      <c r="A582" s="111" t="s">
        <v>594</v>
      </c>
      <c r="B582" s="500" t="s">
        <v>595</v>
      </c>
      <c r="C582" s="500"/>
      <c r="D582" s="166">
        <v>0</v>
      </c>
      <c r="E582" s="165"/>
      <c r="F582" s="36"/>
      <c r="G582" s="66"/>
    </row>
    <row r="583" spans="1:7" ht="12.75" hidden="1">
      <c r="A583" s="111" t="s">
        <v>594</v>
      </c>
      <c r="B583" s="39"/>
      <c r="C583" s="39"/>
      <c r="D583" s="166"/>
      <c r="E583" s="167">
        <f>E581*1%</f>
        <v>50538.7564</v>
      </c>
      <c r="F583" s="36"/>
      <c r="G583" s="66"/>
    </row>
    <row r="584" spans="1:7" ht="38.25">
      <c r="A584" s="111" t="s">
        <v>655</v>
      </c>
      <c r="B584" s="39"/>
      <c r="C584" s="39"/>
      <c r="D584" s="166"/>
      <c r="E584" s="238">
        <f>157248+85000</f>
        <v>242248</v>
      </c>
      <c r="F584" s="36"/>
      <c r="G584" s="66"/>
    </row>
    <row r="585" spans="1:7" ht="12.75" hidden="1">
      <c r="A585" s="111" t="s">
        <v>594</v>
      </c>
      <c r="B585" s="39"/>
      <c r="C585" s="39"/>
      <c r="D585" s="166"/>
      <c r="E585" s="48">
        <f>85000</f>
        <v>85000</v>
      </c>
      <c r="F585" s="36"/>
      <c r="G585" s="66"/>
    </row>
    <row r="586" spans="1:7" ht="12.75">
      <c r="A586" s="45" t="s">
        <v>596</v>
      </c>
      <c r="B586" s="39"/>
      <c r="C586" s="39"/>
      <c r="D586" s="168"/>
      <c r="E586" s="158">
        <f>E581+E584</f>
        <v>5296123.64</v>
      </c>
      <c r="F586" s="74"/>
      <c r="G586" s="66"/>
    </row>
    <row r="587" spans="1:7" ht="19.5" customHeight="1">
      <c r="A587" s="250" t="s">
        <v>588</v>
      </c>
      <c r="B587" s="262">
        <f>E586+E566+E541+E537</f>
        <v>5943003.04</v>
      </c>
      <c r="C587" s="263">
        <f>E586+E566+E541+D320+D282+F251+E537+D344+D367+D425+E350+D245</f>
        <v>6634611.04</v>
      </c>
      <c r="D587" s="264"/>
      <c r="E587" s="257"/>
      <c r="F587" s="80"/>
      <c r="G587" s="66"/>
    </row>
    <row r="588" spans="1:7" s="55" customFormat="1" ht="36.75" customHeight="1" hidden="1">
      <c r="A588" s="501" t="s">
        <v>597</v>
      </c>
      <c r="B588" s="502"/>
      <c r="C588" s="502"/>
      <c r="D588" s="502"/>
      <c r="E588" s="502"/>
      <c r="F588" s="8"/>
      <c r="G588" s="161"/>
    </row>
    <row r="589" spans="1:7" s="55" customFormat="1" ht="14.25" customHeight="1" hidden="1">
      <c r="A589" s="503" t="s">
        <v>598</v>
      </c>
      <c r="B589" s="504"/>
      <c r="C589" s="265"/>
      <c r="D589" s="265"/>
      <c r="E589" s="265"/>
      <c r="F589" s="8"/>
      <c r="G589" s="161"/>
    </row>
    <row r="590" spans="1:7" s="55" customFormat="1" ht="19.5" customHeight="1" hidden="1">
      <c r="A590" s="266" t="s">
        <v>207</v>
      </c>
      <c r="B590" s="267"/>
      <c r="C590" s="268"/>
      <c r="D590" s="269"/>
      <c r="E590" s="112" t="s">
        <v>480</v>
      </c>
      <c r="F590" s="8"/>
      <c r="G590" s="161"/>
    </row>
    <row r="591" spans="1:7" s="55" customFormat="1" ht="19.5" customHeight="1" hidden="1">
      <c r="A591" s="270"/>
      <c r="B591" s="267"/>
      <c r="C591" s="268"/>
      <c r="D591" s="269"/>
      <c r="E591" s="270">
        <v>0</v>
      </c>
      <c r="F591" s="8"/>
      <c r="G591" s="161"/>
    </row>
    <row r="592" spans="1:7" s="55" customFormat="1" ht="19.5" customHeight="1" hidden="1">
      <c r="A592" s="271"/>
      <c r="B592" s="267"/>
      <c r="C592" s="268"/>
      <c r="D592" s="269"/>
      <c r="E592" s="270"/>
      <c r="F592" s="8"/>
      <c r="G592" s="161"/>
    </row>
    <row r="593" spans="1:7" s="55" customFormat="1" ht="19.5" customHeight="1" hidden="1">
      <c r="A593" s="257" t="s">
        <v>599</v>
      </c>
      <c r="B593" s="272"/>
      <c r="C593" s="273">
        <f>E591</f>
        <v>0</v>
      </c>
      <c r="D593" s="274"/>
      <c r="E593" s="275"/>
      <c r="F593" s="8"/>
      <c r="G593" s="161"/>
    </row>
    <row r="594" spans="1:7" s="55" customFormat="1" ht="10.5" customHeight="1">
      <c r="A594" s="257"/>
      <c r="B594" s="272"/>
      <c r="C594" s="273"/>
      <c r="D594" s="274"/>
      <c r="E594" s="275"/>
      <c r="F594" s="8"/>
      <c r="G594" s="161"/>
    </row>
    <row r="595" spans="1:7" s="55" customFormat="1" ht="29.25" customHeight="1">
      <c r="A595" s="505" t="s">
        <v>600</v>
      </c>
      <c r="B595" s="506"/>
      <c r="C595" s="506"/>
      <c r="D595" s="506"/>
      <c r="E595" s="506"/>
      <c r="F595" s="8"/>
      <c r="G595" s="161"/>
    </row>
    <row r="596" spans="1:7" s="55" customFormat="1" ht="18" customHeight="1">
      <c r="A596" s="250" t="s">
        <v>601</v>
      </c>
      <c r="B596" s="276"/>
      <c r="C596" s="276"/>
      <c r="D596" s="276"/>
      <c r="E596" s="276"/>
      <c r="F596" s="8"/>
      <c r="G596" s="161"/>
    </row>
    <row r="597" spans="1:7" s="55" customFormat="1" ht="13.5" customHeight="1">
      <c r="A597" s="45">
        <v>1</v>
      </c>
      <c r="B597" s="171">
        <v>2</v>
      </c>
      <c r="C597" s="46">
        <v>3</v>
      </c>
      <c r="D597" s="171">
        <v>4</v>
      </c>
      <c r="E597" s="46">
        <v>5</v>
      </c>
      <c r="F597" s="8"/>
      <c r="G597" s="161"/>
    </row>
    <row r="598" spans="1:7" s="55" customFormat="1" ht="30.75" customHeight="1">
      <c r="A598" s="478" t="s">
        <v>602</v>
      </c>
      <c r="B598" s="479"/>
      <c r="C598" s="169" t="s">
        <v>603</v>
      </c>
      <c r="D598" s="170" t="s">
        <v>604</v>
      </c>
      <c r="E598" s="52">
        <v>454042.07</v>
      </c>
      <c r="F598" s="36"/>
      <c r="G598" s="161"/>
    </row>
    <row r="599" spans="1:7" s="55" customFormat="1" ht="19.5" customHeight="1">
      <c r="A599" s="250" t="s">
        <v>605</v>
      </c>
      <c r="B599" s="174">
        <f>E598</f>
        <v>454042.07</v>
      </c>
      <c r="C599" s="169"/>
      <c r="D599" s="170"/>
      <c r="E599" s="39"/>
      <c r="F599" s="8"/>
      <c r="G599" s="161"/>
    </row>
    <row r="600" spans="1:7" s="55" customFormat="1" ht="15" customHeight="1" hidden="1">
      <c r="A600" s="490" t="s">
        <v>606</v>
      </c>
      <c r="B600" s="491"/>
      <c r="C600" s="491"/>
      <c r="D600" s="491"/>
      <c r="E600" s="491"/>
      <c r="F600" s="491"/>
      <c r="G600" s="161"/>
    </row>
    <row r="601" spans="1:7" ht="12.75">
      <c r="A601" s="250" t="s">
        <v>608</v>
      </c>
      <c r="B601" s="8"/>
      <c r="C601" s="8"/>
      <c r="D601" s="8"/>
      <c r="E601" s="240"/>
      <c r="F601" s="8"/>
      <c r="G601" s="66"/>
    </row>
    <row r="602" spans="1:7" ht="6.75" customHeight="1">
      <c r="A602" s="250"/>
      <c r="B602" s="8"/>
      <c r="C602" s="8"/>
      <c r="D602" s="8"/>
      <c r="E602" s="8"/>
      <c r="F602" s="8"/>
      <c r="G602" s="66"/>
    </row>
    <row r="603" spans="1:7" ht="12.75">
      <c r="A603" s="250" t="s">
        <v>607</v>
      </c>
      <c r="B603" s="8"/>
      <c r="C603" s="8"/>
      <c r="D603" s="8"/>
      <c r="E603" s="8"/>
      <c r="F603" s="8"/>
      <c r="G603" s="66"/>
    </row>
    <row r="604" spans="1:7" ht="25.5">
      <c r="A604" s="111" t="s">
        <v>304</v>
      </c>
      <c r="B604" s="111" t="s">
        <v>207</v>
      </c>
      <c r="C604" s="111" t="s">
        <v>609</v>
      </c>
      <c r="D604" s="8"/>
      <c r="E604" s="8"/>
      <c r="F604" s="8"/>
      <c r="G604" s="66"/>
    </row>
    <row r="605" spans="1:7" ht="12.75">
      <c r="A605" s="492" t="s">
        <v>110</v>
      </c>
      <c r="B605" s="493"/>
      <c r="C605" s="493"/>
      <c r="D605" s="493"/>
      <c r="E605" s="493"/>
      <c r="F605" s="493"/>
      <c r="G605" s="66"/>
    </row>
    <row r="606" spans="1:7" ht="19.5" customHeight="1">
      <c r="A606" s="111">
        <v>1</v>
      </c>
      <c r="B606" s="43" t="s">
        <v>615</v>
      </c>
      <c r="C606" s="59">
        <v>23000</v>
      </c>
      <c r="D606" s="8"/>
      <c r="E606" s="8"/>
      <c r="F606" s="241"/>
      <c r="G606" s="66"/>
    </row>
    <row r="607" spans="1:7" ht="0" customHeight="1" hidden="1">
      <c r="A607" s="111">
        <v>3</v>
      </c>
      <c r="B607" s="43" t="s">
        <v>611</v>
      </c>
      <c r="C607" s="111"/>
      <c r="D607" s="8"/>
      <c r="E607" s="8"/>
      <c r="F607" s="8"/>
      <c r="G607" s="66"/>
    </row>
    <row r="608" spans="1:7" ht="12.75">
      <c r="A608" s="111"/>
      <c r="B608" s="120" t="s">
        <v>231</v>
      </c>
      <c r="C608" s="45">
        <f>C606</f>
        <v>23000</v>
      </c>
      <c r="D608" s="126">
        <v>1</v>
      </c>
      <c r="E608" s="241"/>
      <c r="F608" s="8"/>
      <c r="G608" s="66"/>
    </row>
    <row r="609" spans="1:7" ht="6" customHeight="1">
      <c r="A609" s="116"/>
      <c r="B609" s="163"/>
      <c r="C609" s="113"/>
      <c r="D609" s="8"/>
      <c r="E609" s="241"/>
      <c r="F609" s="8"/>
      <c r="G609" s="66"/>
    </row>
    <row r="610" spans="1:7" ht="12.75" hidden="1">
      <c r="A610" s="494" t="s">
        <v>607</v>
      </c>
      <c r="B610" s="495"/>
      <c r="C610" s="495"/>
      <c r="D610" s="8"/>
      <c r="E610" s="8"/>
      <c r="F610" s="241"/>
      <c r="G610" s="66"/>
    </row>
    <row r="611" spans="1:7" ht="25.5" hidden="1">
      <c r="A611" s="111" t="s">
        <v>304</v>
      </c>
      <c r="B611" s="111" t="s">
        <v>207</v>
      </c>
      <c r="C611" s="111" t="s">
        <v>609</v>
      </c>
      <c r="D611" s="8"/>
      <c r="E611" s="8"/>
      <c r="F611" s="8"/>
      <c r="G611" s="66"/>
    </row>
    <row r="612" spans="1:7" ht="12.75" hidden="1">
      <c r="A612" s="111">
        <v>1</v>
      </c>
      <c r="B612" s="111">
        <v>2</v>
      </c>
      <c r="C612" s="111">
        <v>3</v>
      </c>
      <c r="D612" s="8"/>
      <c r="E612" s="8"/>
      <c r="F612" s="8"/>
      <c r="G612" s="66"/>
    </row>
    <row r="613" spans="1:7" ht="12.75" hidden="1">
      <c r="A613" s="111"/>
      <c r="B613" s="111" t="s">
        <v>612</v>
      </c>
      <c r="C613" s="111">
        <v>0</v>
      </c>
      <c r="D613" s="8"/>
      <c r="E613" s="8"/>
      <c r="F613" s="8"/>
      <c r="G613" s="66"/>
    </row>
    <row r="614" spans="1:7" ht="15.75" customHeight="1" hidden="1">
      <c r="A614" s="128"/>
      <c r="B614" s="53" t="s">
        <v>236</v>
      </c>
      <c r="C614" s="128">
        <f>C613</f>
        <v>0</v>
      </c>
      <c r="D614" s="8">
        <v>34743907.6</v>
      </c>
      <c r="E614" s="241"/>
      <c r="F614" s="242"/>
      <c r="G614" s="66"/>
    </row>
    <row r="615" spans="1:7" ht="12.75">
      <c r="A615" s="250" t="s">
        <v>613</v>
      </c>
      <c r="B615" s="8"/>
      <c r="C615" s="89">
        <f>C608+C614</f>
        <v>23000</v>
      </c>
      <c r="D615" s="277">
        <f>D624-D614</f>
        <v>-34743907.6</v>
      </c>
      <c r="E615" s="8"/>
      <c r="F615" s="8"/>
      <c r="G615" s="66"/>
    </row>
    <row r="616" spans="1:7" ht="6.75" customHeight="1">
      <c r="A616" s="188"/>
      <c r="B616" s="8"/>
      <c r="C616" s="89"/>
      <c r="D616" s="241"/>
      <c r="E616" s="8"/>
      <c r="F616" s="8"/>
      <c r="G616" s="66"/>
    </row>
    <row r="617" spans="1:7" ht="12.75" hidden="1">
      <c r="A617" s="188" t="s">
        <v>614</v>
      </c>
      <c r="B617" s="8"/>
      <c r="C617" s="89"/>
      <c r="D617" s="241"/>
      <c r="E617" s="8"/>
      <c r="F617" s="8"/>
      <c r="G617" s="66"/>
    </row>
    <row r="618" spans="1:7" ht="12.75" hidden="1">
      <c r="A618" s="188" t="s">
        <v>607</v>
      </c>
      <c r="B618" s="8"/>
      <c r="C618" s="89"/>
      <c r="D618" s="241"/>
      <c r="E618" s="8"/>
      <c r="F618" s="8"/>
      <c r="G618" s="66"/>
    </row>
    <row r="619" spans="1:7" ht="25.5" hidden="1">
      <c r="A619" s="111" t="s">
        <v>304</v>
      </c>
      <c r="B619" s="111" t="s">
        <v>207</v>
      </c>
      <c r="C619" s="111" t="s">
        <v>609</v>
      </c>
      <c r="D619" s="241"/>
      <c r="E619" s="243"/>
      <c r="F619" s="8"/>
      <c r="G619" s="66"/>
    </row>
    <row r="620" spans="1:7" ht="12.75" hidden="1">
      <c r="A620" s="111">
        <v>1410202910</v>
      </c>
      <c r="B620" s="111">
        <v>2</v>
      </c>
      <c r="C620" s="111">
        <v>3</v>
      </c>
      <c r="D620" s="241"/>
      <c r="E620" s="8"/>
      <c r="F620" s="8"/>
      <c r="G620" s="66"/>
    </row>
    <row r="621" spans="1:7" ht="38.25" hidden="1">
      <c r="A621" s="111">
        <v>1</v>
      </c>
      <c r="B621" s="43" t="s">
        <v>610</v>
      </c>
      <c r="C621" s="40">
        <v>0</v>
      </c>
      <c r="D621" s="241"/>
      <c r="E621" s="8"/>
      <c r="F621" s="8"/>
      <c r="G621" s="66"/>
    </row>
    <row r="622" spans="1:7" ht="22.5" customHeight="1" hidden="1">
      <c r="A622" s="111">
        <v>1</v>
      </c>
      <c r="B622" s="43" t="s">
        <v>615</v>
      </c>
      <c r="C622" s="111">
        <v>0</v>
      </c>
      <c r="D622" s="241"/>
      <c r="E622" s="8"/>
      <c r="F622" s="8"/>
      <c r="G622" s="66"/>
    </row>
    <row r="623" spans="1:7" ht="12.75">
      <c r="A623" s="188"/>
      <c r="B623" s="8"/>
      <c r="C623" s="89"/>
      <c r="D623" s="241"/>
      <c r="E623" s="8"/>
      <c r="F623" s="8"/>
      <c r="G623" s="66"/>
    </row>
    <row r="624" spans="1:11" ht="12.75">
      <c r="A624" s="188" t="s">
        <v>616</v>
      </c>
      <c r="B624" s="278">
        <f>'[4]Лист1'!$A$204</f>
        <v>34654805.6</v>
      </c>
      <c r="C624" s="179">
        <f>C615+B599+E586+E566+E541+E537+D367+E350+E320+E282+F251+D245+F239+C224+C73+C51+D63</f>
        <v>50953942.89</v>
      </c>
      <c r="D624" s="241"/>
      <c r="E624" s="244"/>
      <c r="F624" s="244"/>
      <c r="G624" s="66"/>
      <c r="K624" s="56">
        <v>50953942.89</v>
      </c>
    </row>
    <row r="625" spans="1:11" ht="12.75">
      <c r="A625" s="251" t="s">
        <v>617</v>
      </c>
      <c r="B625" s="36"/>
      <c r="C625" s="36"/>
      <c r="D625" s="36"/>
      <c r="E625" s="37"/>
      <c r="F625" s="80"/>
      <c r="G625" s="66"/>
      <c r="K625" s="56">
        <f>K624-C624</f>
        <v>0</v>
      </c>
    </row>
    <row r="626" spans="1:6" ht="12.75">
      <c r="A626" s="206"/>
      <c r="B626" s="31"/>
      <c r="C626" s="31"/>
      <c r="D626" s="60"/>
      <c r="E626" s="35"/>
      <c r="F626" s="31"/>
    </row>
    <row r="627" spans="1:11" ht="12.75">
      <c r="A627" s="206"/>
      <c r="B627" s="31"/>
      <c r="C627" s="61"/>
      <c r="D627" s="62"/>
      <c r="E627" s="62"/>
      <c r="F627" s="61"/>
      <c r="K627" s="29">
        <v>256961</v>
      </c>
    </row>
    <row r="628" spans="3:11" ht="12.75">
      <c r="C628" s="56"/>
      <c r="D628" s="55"/>
      <c r="E628" s="63"/>
      <c r="F628" s="61"/>
      <c r="K628" s="29">
        <v>77602</v>
      </c>
    </row>
    <row r="629" spans="2:11" ht="14.25" customHeight="1">
      <c r="B629" s="64"/>
      <c r="C629" s="56"/>
      <c r="D629" s="55"/>
      <c r="E629" s="55"/>
      <c r="K629" s="56">
        <f>SUM(K627:K628)</f>
        <v>334563</v>
      </c>
    </row>
    <row r="630" spans="4:5" ht="12.75" customHeight="1">
      <c r="D630" s="55"/>
      <c r="E630" s="55"/>
    </row>
    <row r="631" spans="3:5" ht="12.75">
      <c r="C631" s="34"/>
      <c r="D631" s="58"/>
      <c r="E631" s="55"/>
    </row>
    <row r="632" spans="3:6" ht="12.75">
      <c r="C632" s="56"/>
      <c r="D632" s="57"/>
      <c r="E632" s="57"/>
      <c r="F632" s="56"/>
    </row>
    <row r="633" ht="12.75">
      <c r="C633" s="56"/>
    </row>
    <row r="635" ht="12.75">
      <c r="C635" s="56"/>
    </row>
    <row r="637" spans="4:5" ht="12.75">
      <c r="D637" s="56"/>
      <c r="E637" s="56"/>
    </row>
    <row r="642" spans="1:3" ht="12.75">
      <c r="A642" s="496"/>
      <c r="B642" s="497"/>
      <c r="C642" s="497"/>
    </row>
  </sheetData>
  <sheetProtection/>
  <mergeCells count="72">
    <mergeCell ref="A55:B55"/>
    <mergeCell ref="A50:C50"/>
    <mergeCell ref="A13:B13"/>
    <mergeCell ref="A14:B14"/>
    <mergeCell ref="A38:B38"/>
    <mergeCell ref="A39:B39"/>
    <mergeCell ref="A46:B46"/>
    <mergeCell ref="A47:B47"/>
    <mergeCell ref="A40:C40"/>
    <mergeCell ref="A60:B60"/>
    <mergeCell ref="A61:F61"/>
    <mergeCell ref="A62:B62"/>
    <mergeCell ref="B65:G65"/>
    <mergeCell ref="A63:C63"/>
    <mergeCell ref="A48:B48"/>
    <mergeCell ref="A49:F49"/>
    <mergeCell ref="A52:E52"/>
    <mergeCell ref="A53:B53"/>
    <mergeCell ref="A54:B54"/>
    <mergeCell ref="A73:B73"/>
    <mergeCell ref="A76:F77"/>
    <mergeCell ref="B78:C78"/>
    <mergeCell ref="B79:C79"/>
    <mergeCell ref="A66:C66"/>
    <mergeCell ref="A67:C67"/>
    <mergeCell ref="A72:C72"/>
    <mergeCell ref="B80:C80"/>
    <mergeCell ref="B81:C81"/>
    <mergeCell ref="A82:F83"/>
    <mergeCell ref="B84:C84"/>
    <mergeCell ref="B85:C85"/>
    <mergeCell ref="B86:C86"/>
    <mergeCell ref="B87:C87"/>
    <mergeCell ref="B88:C88"/>
    <mergeCell ref="B89:C89"/>
    <mergeCell ref="B90:C90"/>
    <mergeCell ref="C135:D135"/>
    <mergeCell ref="C136:D136"/>
    <mergeCell ref="C137:D137"/>
    <mergeCell ref="C138:D138"/>
    <mergeCell ref="C139:D139"/>
    <mergeCell ref="C143:D143"/>
    <mergeCell ref="C144:D144"/>
    <mergeCell ref="C145:D145"/>
    <mergeCell ref="A568:D568"/>
    <mergeCell ref="C570:D570"/>
    <mergeCell ref="D251:E251"/>
    <mergeCell ref="B282:C282"/>
    <mergeCell ref="A332:A333"/>
    <mergeCell ref="A350:D350"/>
    <mergeCell ref="B415:C415"/>
    <mergeCell ref="A421:D421"/>
    <mergeCell ref="A600:F600"/>
    <mergeCell ref="A605:F605"/>
    <mergeCell ref="A610:C610"/>
    <mergeCell ref="A642:C642"/>
    <mergeCell ref="A574:D574"/>
    <mergeCell ref="B581:C581"/>
    <mergeCell ref="B582:C582"/>
    <mergeCell ref="A588:E588"/>
    <mergeCell ref="A589:B589"/>
    <mergeCell ref="A595:E595"/>
    <mergeCell ref="B216:G216"/>
    <mergeCell ref="A217:C217"/>
    <mergeCell ref="A218:C218"/>
    <mergeCell ref="A223:C223"/>
    <mergeCell ref="A224:B224"/>
    <mergeCell ref="A598:B598"/>
    <mergeCell ref="A430:D430"/>
    <mergeCell ref="A539:D539"/>
    <mergeCell ref="A542:D542"/>
    <mergeCell ref="A547:D547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2024-01-22T08:47:40Z</cp:lastPrinted>
  <dcterms:created xsi:type="dcterms:W3CDTF">2010-09-22T07:19:29Z</dcterms:created>
  <dcterms:modified xsi:type="dcterms:W3CDTF">2024-02-19T06:32:22Z</dcterms:modified>
  <cp:category/>
  <cp:version/>
  <cp:contentType/>
  <cp:contentStatus/>
</cp:coreProperties>
</file>